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1925"/>
  </bookViews>
  <sheets>
    <sheet name="СВОД" sheetId="1" r:id="rId1"/>
  </sheets>
  <definedNames>
    <definedName name="_xlnm._FilterDatabase" localSheetId="0" hidden="1">СВОД!$A$7:$M$209</definedName>
    <definedName name="_xlnm.Print_Titles" localSheetId="0">СВОД!$10:$10</definedName>
    <definedName name="_xlnm.Print_Area" localSheetId="0">СВОД!$A$1:$M$219</definedName>
  </definedNames>
  <calcPr calcId="124519"/>
</workbook>
</file>

<file path=xl/calcChain.xml><?xml version="1.0" encoding="utf-8"?>
<calcChain xmlns="http://schemas.openxmlformats.org/spreadsheetml/2006/main">
  <c r="M15" i="1"/>
  <c r="L15"/>
  <c r="K15"/>
  <c r="K16" l="1"/>
  <c r="K142"/>
  <c r="L142"/>
  <c r="M142"/>
  <c r="K161"/>
  <c r="K164"/>
  <c r="K165" l="1"/>
  <c r="K158"/>
  <c r="K155"/>
  <c r="K154"/>
  <c r="K42"/>
  <c r="K47"/>
  <c r="K145"/>
  <c r="K73"/>
  <c r="K70"/>
  <c r="K86" l="1"/>
  <c r="K27"/>
  <c r="G96" l="1"/>
  <c r="G87" s="1"/>
  <c r="L106"/>
  <c r="M106"/>
  <c r="K106"/>
  <c r="K102"/>
  <c r="K101" l="1"/>
  <c r="L36"/>
  <c r="M36"/>
  <c r="K36"/>
  <c r="G16" l="1"/>
  <c r="K18"/>
  <c r="K20"/>
  <c r="K19"/>
  <c r="M195" l="1"/>
  <c r="L195"/>
  <c r="K195" l="1"/>
  <c r="K190"/>
  <c r="M186"/>
  <c r="L186" l="1"/>
  <c r="K186"/>
  <c r="M177" s="1"/>
  <c r="L177" l="1"/>
  <c r="K177"/>
  <c r="M167"/>
  <c r="L167"/>
  <c r="K167"/>
  <c r="K131" s="1"/>
  <c r="M102" l="1"/>
  <c r="L102"/>
  <c r="J87"/>
  <c r="I87"/>
  <c r="M78"/>
  <c r="L78"/>
  <c r="K78"/>
  <c r="M74"/>
  <c r="L74"/>
  <c r="K74"/>
  <c r="M101" l="1"/>
  <c r="L101" s="1"/>
  <c r="K69"/>
  <c r="M65" s="1"/>
  <c r="L65" s="1"/>
  <c r="K65" s="1"/>
  <c r="M61"/>
  <c r="M56"/>
  <c r="L56"/>
  <c r="K56"/>
  <c r="G56"/>
  <c r="M54"/>
  <c r="L54"/>
  <c r="L52" s="1"/>
  <c r="K54"/>
  <c r="K52" s="1"/>
  <c r="M47"/>
  <c r="L47"/>
  <c r="M40"/>
  <c r="L40"/>
  <c r="K40"/>
  <c r="M38"/>
  <c r="L38"/>
  <c r="K38"/>
  <c r="M35"/>
  <c r="L35"/>
  <c r="K35"/>
  <c r="G35"/>
  <c r="M52" l="1"/>
  <c r="M31"/>
  <c r="L31"/>
  <c r="K31"/>
  <c r="M14"/>
  <c r="L14"/>
  <c r="K14"/>
  <c r="K11" s="1"/>
  <c r="M11" l="1"/>
  <c r="L11" s="1"/>
</calcChain>
</file>

<file path=xl/sharedStrings.xml><?xml version="1.0" encoding="utf-8"?>
<sst xmlns="http://schemas.openxmlformats.org/spreadsheetml/2006/main" count="1677" uniqueCount="374">
  <si>
    <t>Приложение</t>
  </si>
  <si>
    <t>к приказу к приказу комитета по социальной политике</t>
  </si>
  <si>
    <t>План реализации</t>
  </si>
  <si>
    <t>Код основного
мероприятия</t>
  </si>
  <si>
    <t>Код направления расходов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</si>
  <si>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</si>
  <si>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</si>
  <si>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</si>
  <si>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Сумма финансового обеспечения,
тыс. руб.</t>
  </si>
  <si>
    <t>Наименование показателя</t>
  </si>
  <si>
    <t>Ед. изм.</t>
  </si>
  <si>
    <t>2023 год</t>
  </si>
  <si>
    <t>Плановое значение</t>
  </si>
  <si>
    <t>Срок реализации</t>
  </si>
  <si>
    <t>2022 год</t>
  </si>
  <si>
    <t>3</t>
  </si>
  <si>
    <t>01</t>
  </si>
  <si>
    <t>х</t>
  </si>
  <si>
    <t>Организация библиотечного обслуживания населения комплектование и обеспечение сохранности их библиотечных фондов</t>
  </si>
  <si>
    <t>тыс. экземпляров</t>
  </si>
  <si>
    <t>Объем библиотечного фонда муниципальных общедоступных библиотек</t>
  </si>
  <si>
    <t>Количество новых записей, внесенных в электронный каталог</t>
  </si>
  <si>
    <t>единиц</t>
  </si>
  <si>
    <t>У1016</t>
  </si>
  <si>
    <t>Библиотечное, библиографическое и информационное обслуживание пользователей библиотек</t>
  </si>
  <si>
    <t>МАУК "Калининградская ЦБС"</t>
  </si>
  <si>
    <t>Оказание услуг (выполнение работ) по организации библиотечного обслуживания населения комплектование и обеспечение сохранности их библиотечных фондов</t>
  </si>
  <si>
    <t>У2200</t>
  </si>
  <si>
    <t>Субсидии в целях осуществления мероприятий по содержанию муниципального имущества</t>
  </si>
  <si>
    <t>Количество помещений</t>
  </si>
  <si>
    <t>единица</t>
  </si>
  <si>
    <t>Количество объектов</t>
  </si>
  <si>
    <t>У2300</t>
  </si>
  <si>
    <t xml:space="preserve">Субсидии в целях приобретения нефинансовых активов        </t>
  </si>
  <si>
    <t>Количество учреждений, пополнивших материально-техническую базу</t>
  </si>
  <si>
    <t>Количество  компьютерной техники</t>
  </si>
  <si>
    <t>Количество оборудования</t>
  </si>
  <si>
    <t>02</t>
  </si>
  <si>
    <t xml:space="preserve">Региональный проект "Культурная среда" </t>
  </si>
  <si>
    <t>40305</t>
  </si>
  <si>
    <t>Расходы на приобретение прочего муниципального имущества</t>
  </si>
  <si>
    <t>Количество учреждений, реализующих региональный проект</t>
  </si>
  <si>
    <t>Комитет по социальной политике</t>
  </si>
  <si>
    <t>Субсидии на приобретение музыкальных инструментов, оборудования, музыкальной литературы и учебные материалы</t>
  </si>
  <si>
    <t>Субсидии в целях приобретения нефинансовых активов</t>
  </si>
  <si>
    <t>03</t>
  </si>
  <si>
    <t>Осуществление публичного показа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</si>
  <si>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Число посещений муниципального музея</t>
  </si>
  <si>
    <t>тыс. человек</t>
  </si>
  <si>
    <t>Количество выставок, организованных муниципальным музеем</t>
  </si>
  <si>
    <t xml:space="preserve">Количество посетителей зоопарка </t>
  </si>
  <si>
    <t>Количество видов животных в коллекции зоопарка</t>
  </si>
  <si>
    <t>видов</t>
  </si>
  <si>
    <t>не менее 250</t>
  </si>
  <si>
    <t>МАУК "Калининградский зоопарк"</t>
  </si>
  <si>
    <t>У1017</t>
  </si>
  <si>
    <t>Формирование, учет, изучение, обеспечение физического сохранения и безопасности музейных предметов, музейных коллекций</t>
  </si>
  <si>
    <t>50</t>
  </si>
  <si>
    <t>МАУК "Музей "Фридландские ворота"</t>
  </si>
  <si>
    <t>Осуществление публичного показа музейных предметов и музейных коллекций, формирование, учет, хранение, изучение и обеспечение сохранности музейного фонда</t>
  </si>
  <si>
    <t>У1018</t>
  </si>
  <si>
    <t>Формирование, сохранение, содержание и учет коллекций диких и домашних животных, растений</t>
  </si>
  <si>
    <t>375</t>
  </si>
  <si>
    <t>Демонстрация коллекций диких и домашних животных, формирование, сохранение, содержание и учет коллекций диких и домашних животных, создание экспозиций</t>
  </si>
  <si>
    <t>Создание музейной экспозиции по проекту «Трамвай времени. Осторожно, двери закрываются!»</t>
  </si>
  <si>
    <t>Количество экспозиций</t>
  </si>
  <si>
    <t>04</t>
  </si>
  <si>
    <t>Организация и проведение концертов и концертных программ</t>
  </si>
  <si>
    <t>человек</t>
  </si>
  <si>
    <t>У1019</t>
  </si>
  <si>
    <t>Создание концертов и концертных программ</t>
  </si>
  <si>
    <t>МАУК КТК "Дом искусств"</t>
  </si>
  <si>
    <t>Оказание услуг (выполнение работ) по организации и проведению концертов и концертных программ</t>
  </si>
  <si>
    <t>Количество мероприятий</t>
  </si>
  <si>
    <t>Количество противопожарных работ</t>
  </si>
  <si>
    <t>декабрь. 2022</t>
  </si>
  <si>
    <t>Количество разработанной проектно-сметной документации</t>
  </si>
  <si>
    <t>05</t>
  </si>
  <si>
    <t>Организация деятельности клубных формирований и формирований самодеятельного народного творчества</t>
  </si>
  <si>
    <t>У1020</t>
  </si>
  <si>
    <t>Деятельность клубных формирований и формирований самодеятельного народного творчества</t>
  </si>
  <si>
    <t>МАУ ДК "Машиностроитель"</t>
  </si>
  <si>
    <t>Оказание услуг (выполнение работ) по организации деятельности клубных формирований и формирований самодеятельного народного творчества</t>
  </si>
  <si>
    <t>МАУК ДК "Чкаловский"</t>
  </si>
  <si>
    <t>Количество учреждений дополнительного образования</t>
  </si>
  <si>
    <t>Прибретение баяна</t>
  </si>
  <si>
    <t>06</t>
  </si>
  <si>
    <t>Организация массовых городских мероприятий</t>
  </si>
  <si>
    <t>Количество участников и зрителей</t>
  </si>
  <si>
    <t>40404</t>
  </si>
  <si>
    <t>Организация проведения массовых мероприятий, социально-культурных мероприятий, фестивалей, спортивных и физкультурных мероприятий</t>
  </si>
  <si>
    <t>9 500</t>
  </si>
  <si>
    <t>Организация и проведение праздничных мероприятий, посвященных торжественной встрече Нового года</t>
  </si>
  <si>
    <t>Участие в организации и проведении праздничного мероприятия «Сказки старого города, или Праздник длинной колбасы»</t>
  </si>
  <si>
    <t>3000*</t>
  </si>
  <si>
    <t>3 000*</t>
  </si>
  <si>
    <t>Участие в организации и проведении праздничного мероприятия «День селедки»</t>
  </si>
  <si>
    <t xml:space="preserve">Количество участников и зрителей </t>
  </si>
  <si>
    <t>40000*</t>
  </si>
  <si>
    <t>40 000*</t>
  </si>
  <si>
    <t>Организация и проведение торжественных мероприятий, посвященных Дню города</t>
  </si>
  <si>
    <t>Участие в организации и проведении праздничного мероприятия «Водная ассамблея»</t>
  </si>
  <si>
    <t>4000*</t>
  </si>
  <si>
    <t>У1021</t>
  </si>
  <si>
    <t>Проведение массовых городских мероприятий на территории города Калининграда</t>
  </si>
  <si>
    <t>Организация и проведение праздника Рождества Христова</t>
  </si>
  <si>
    <t>3 000</t>
  </si>
  <si>
    <t>Организация и проведение торжественных  мероприятий, посвященных Дню защитника Отечества</t>
  </si>
  <si>
    <t>Организация и проведение торжественных мероприятий, посвященных Международному женскому дню</t>
  </si>
  <si>
    <t>Организация и проведение торжественного мероприятия, посвященного Дню работника культуры</t>
  </si>
  <si>
    <t>Организация и проведение торжественных мероприятий, посвященных Дню штурма города-крепости Кенигсберг</t>
  </si>
  <si>
    <t>Организация и проведение праздничных мероприятий «Калининград встречает май». День семьи.</t>
  </si>
  <si>
    <t>5000</t>
  </si>
  <si>
    <t>Организация и проведение торжественных мероприятий, посвященных празднованию Дня Победы</t>
  </si>
  <si>
    <t>Организация и проведение торжественных мероприятий, посвященных Дню России</t>
  </si>
  <si>
    <t>10 000</t>
  </si>
  <si>
    <t>Организация и проведение торжественного мероприятия, посвященного Дню народного единства</t>
  </si>
  <si>
    <t>4 000</t>
  </si>
  <si>
    <t>07</t>
  </si>
  <si>
    <t>Сохранение, использование и популяризация объектов культурного наследия, мемориальных объектов и памятников</t>
  </si>
  <si>
    <t>Количество объектов, на которых проведены работы по сохранению объектов культурного 
наследия местного (муниципального) значения, воинских захоронений и малых архитектурных форм, посвященных 
Великой Отечественной войне, памятников и памятных знаков,  не входящих в списки объектов культурного наследия</t>
  </si>
  <si>
    <t>40202</t>
  </si>
  <si>
    <t>Текущий ремонт и содержание объектов благоустройства</t>
  </si>
  <si>
    <t>Обеспечение бесперебойного функционирования «Вечных огней»</t>
  </si>
  <si>
    <t>Разработка проектов зон охраны объектов культурного наследия местного (муниципального) значения</t>
  </si>
  <si>
    <t>Количество зон охраны объектов</t>
  </si>
  <si>
    <t>40418</t>
  </si>
  <si>
    <t>Количество проектов</t>
  </si>
  <si>
    <t>КГРиЦ</t>
  </si>
  <si>
    <t>Разработка проекта зон охраны объекта культурного наследия местного (муниципального) значения  «Пергола, посвященная королеве Луизе», 1874 год, пр-кт Мира - пр-кт Победы, Центральный парк культуры и отдыха  в г. Калининграде</t>
  </si>
  <si>
    <t>1</t>
  </si>
  <si>
    <t>Разработка проекта зон охраны объекта культурного наследия местного (муниципального) значения  «Здание элеватора», 1897 год, по наб. Правой, 21  в г. Калининграде</t>
  </si>
  <si>
    <t xml:space="preserve">Разработка проекта зон охраны объекта культурного наследия местного (муниципального) значения
«Дом жилой», нач. XX в., по
 ул. Комсомольской, 12, литера А в 
 г. Калининграде
</t>
  </si>
  <si>
    <t xml:space="preserve">Разработка проекта зон охраны объекта культурного наследия местного (муниципального) значения
 «Дом жилой», 1910-1914 годы, по ул. Красной, 12, 14 в г. Калининграде                                                                                    
</t>
  </si>
  <si>
    <t xml:space="preserve">Разработка проекта зон охраны объекта культурного наследия местного (муниципального) значения
 «Дом жилой», нач. XX в., по Красной, 20, 22 в  г. Калининграде        
</t>
  </si>
  <si>
    <t xml:space="preserve">Разработка проекта зон охраны объекта культурного наследия местного (муниципального) значения «Дом жилой» нач. XX в., по ул.  З. Космодемьянской 30, 32, 34, 36, 38 в  г. Калининграде
</t>
  </si>
  <si>
    <t xml:space="preserve">Разработка проекта зон охраны объекта культурного наследия местного (муниципального) значения  «Дом жилой», нач. XX в. по ул. Госпитальной, 2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</si>
  <si>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Госпитальной, 4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</si>
  <si>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ул. Госпитальной, 6-8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</si>
  <si>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ул. Госпитальной, 12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</si>
  <si>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Госпитальной, 14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</si>
  <si>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Госпитальной, 16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</si>
  <si>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115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</si>
  <si>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117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</si>
  <si>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119, 121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</si>
  <si>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123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</si>
  <si>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125, 127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</si>
  <si>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129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</si>
  <si>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131 в г. Калининграде </t>
  </si>
  <si>
    <t xml:space="preserve">Разработка проекта зон охраны объекта культурного наследия местного (муниципального) значения  «Здание мельницы», 1890 год, по  наб. Правой, 15 в г. Калининграде </t>
  </si>
  <si>
    <t>Разработка проекта зон охраны объекта культурного наследия местного (муниципального) значения  «Памятный знак морякам-балтийцам», 1974 год, по  пр-кту Московскому, на берегу  р. Преголя в  г. Калининграде</t>
  </si>
  <si>
    <t>Разработка проекта зон охраны объекта культурного наследия местного (муниципального) значения  «Братская могила советских воинов, погибших при штурме города-крепости Кенигсберг в апреле 1945 г.»,  1957 год, по ул. Герцена, в зеленом массиве в  г. Калининграде</t>
  </si>
  <si>
    <t>08</t>
  </si>
  <si>
    <t>Обеспечение предоставления дополнительного образования детям в образовательных организациях в сфере культуры и искусства</t>
  </si>
  <si>
    <t>Количество учащихся муниципальных учреждений дополнительного образования детей в сфере культуры</t>
  </si>
  <si>
    <t>тыс.чел.</t>
  </si>
  <si>
    <t>У1022</t>
  </si>
  <si>
    <t>Предоставление дополнительного образования детей в сфере культуры и искусства</t>
  </si>
  <si>
    <t>Количество учащихся</t>
  </si>
  <si>
    <t>МАУ ДО "ДМШ им. Р.М. Глиэра"</t>
  </si>
  <si>
    <t>Оказание услуг в сфере дополнительного образования</t>
  </si>
  <si>
    <t>МАУ ДО "ДМШ им.Э.Т.А. Гофмана"</t>
  </si>
  <si>
    <t>МАУ ДО "ДШИ "Гармония"</t>
  </si>
  <si>
    <t>МАУ ДО ГО "Город Калининград" "ДМШ им.Д.Д. Шостаковича"</t>
  </si>
  <si>
    <t>МАУ ДО ГО "Город Калининград" "ДШИ им.Ф. Шопена"</t>
  </si>
  <si>
    <t>МАУ ДО ДМШ "Лира"</t>
  </si>
  <si>
    <t>МАУ ДО ДМШ им. Глинки М.И.</t>
  </si>
  <si>
    <t>МАУ ДО ДХШ</t>
  </si>
  <si>
    <t>МАУ ДО ДШИ им. П.И.Чайковского</t>
  </si>
  <si>
    <t>Х</t>
  </si>
  <si>
    <t>Количество систем</t>
  </si>
  <si>
    <t>09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</si>
  <si>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</si>
  <si>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Количество торжественных церемоний</t>
  </si>
  <si>
    <t>Количество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</si>
  <si>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5</t>
  </si>
  <si>
    <t>Количество детей, получивших поддержку и обучающихся в учреждениях дополнительного образования в сфере культуры</t>
  </si>
  <si>
    <t>28</t>
  </si>
  <si>
    <t xml:space="preserve">Количество конкурсов и фестивалей для детей, проводимых учреждениями дополнительного образования детей в сфере культуры </t>
  </si>
  <si>
    <t>Количество профессиональных конкурсов и праздничных мероприятий</t>
  </si>
  <si>
    <t>2</t>
  </si>
  <si>
    <t>60302</t>
  </si>
  <si>
    <t>Предоставление некоммерческим организациям 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</si>
  <si>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Количество грантов</t>
  </si>
  <si>
    <t>Администрация городского округа "Город Калининград"</t>
  </si>
  <si>
    <t>Предоставление грантов организациям</t>
  </si>
  <si>
    <t>60303</t>
  </si>
  <si>
    <t>Предоставление гранта на лучшее праздничное новогоднее оформление города</t>
  </si>
  <si>
    <t>6</t>
  </si>
  <si>
    <t>Выплата грантов на лучшее праздничное новогоднее оформление города</t>
  </si>
  <si>
    <t>П0501</t>
  </si>
  <si>
    <t>Выплата премий победителям и призерам конкурсов, смотров и т.д.</t>
  </si>
  <si>
    <t>Количество премий</t>
  </si>
  <si>
    <t>Выплата премий победителям Конкурса «Патриот Земли Российской» имени Великого князя Александра Невского</t>
  </si>
  <si>
    <t>Выплата премий победителям Конкурса «О ежегодной премии главы городского округа «Город Калининград» «Вдохновение»</t>
  </si>
  <si>
    <t>П0504</t>
  </si>
  <si>
    <t>Адресная поддержка одаренных детей и молодежи</t>
  </si>
  <si>
    <t>Количество стипендиатов</t>
  </si>
  <si>
    <t>Выплата стипендии главы городского округа "Город Калининград" и городского Совета депутатов Калининграда</t>
  </si>
  <si>
    <t>У2403</t>
  </si>
  <si>
    <t>Субсидии в целях подготовки и проведения мероприятий, торжественных церемоний, общегородских мероприятий и фестивалей, олимпиад, смотров, конкурсов</t>
  </si>
  <si>
    <t>Количество проведенных мероприятий</t>
  </si>
  <si>
    <t>Организация и проведение Книжного фестиваля</t>
  </si>
  <si>
    <t>Количество проведенных фестивалей</t>
  </si>
  <si>
    <t>Количество проведенных конкурсов</t>
  </si>
  <si>
    <t>Организация и проведение Церемонии награждения стипендиатов главы городского округа «Город Калининград» и городского Совета депутатов Калининграда -одаренных детей – учащихся муниципальных детских музыкальных школ, школ искусств, художественной школы городского округа «Город Калининград»</t>
  </si>
  <si>
    <t>Количество проведенных церемоний</t>
  </si>
  <si>
    <t>Организация и проведение Конкурса «Янтарный лебедь»</t>
  </si>
  <si>
    <t>Организация и проведение Открытого конкурса на лучшее праздничное новогоднее оформление городского округа «Город Калининград»</t>
  </si>
  <si>
    <t>0</t>
  </si>
  <si>
    <t>Организация и проведение Открытого детского музыкального фестиваля-конкурса «Услышь нас, море»</t>
  </si>
  <si>
    <t>МАУ ДО "ДШИ 
"Гармония"</t>
  </si>
  <si>
    <t>Количество инструментов</t>
  </si>
  <si>
    <t>муниципальной программы «Сохранение и развитие культуры в городском округе «Город Калининград» на 2022 год и плановый период 2023-2024 гг.</t>
  </si>
  <si>
    <t>2024 год</t>
  </si>
  <si>
    <t>Количество посещений муниципальных общедоступных библиотек</t>
  </si>
  <si>
    <t>декабрь.
2022</t>
  </si>
  <si>
    <t>33,5</t>
  </si>
  <si>
    <t>19</t>
  </si>
  <si>
    <t>34,5</t>
  </si>
  <si>
    <t>35,5</t>
  </si>
  <si>
    <t>Показ (организация показа) концерных программ</t>
  </si>
  <si>
    <t>Количество клубных формирований</t>
  </si>
  <si>
    <t>46</t>
  </si>
  <si>
    <t>30</t>
  </si>
  <si>
    <t>16</t>
  </si>
  <si>
    <t xml:space="preserve">2023 год </t>
  </si>
  <si>
    <t>Ремонт фасада, эвакуационной лестницы (библиотека № 1 им. А.М. Горького)</t>
  </si>
  <si>
    <t>Ремонт фасада, эвакуационной лестницы (библиотека №3 им. А.И. Герцена)</t>
  </si>
  <si>
    <t>Ремонт помещений (детская библиотека № 16 им. А.П. Соболева)</t>
  </si>
  <si>
    <t>Ремонт помещений (центральная детская библиотека № 17 им. С.В. Михалкова)</t>
  </si>
  <si>
    <t>Энергоаудит и паспортизация зданий библиотек</t>
  </si>
  <si>
    <t>Приобретение мебели в библиотеку № 5 им. Е.А. Зиборова</t>
  </si>
  <si>
    <t xml:space="preserve">Приобретение компьютерной техники </t>
  </si>
  <si>
    <t>Количество паспортов</t>
  </si>
  <si>
    <t>Количество  предметов мебели</t>
  </si>
  <si>
    <t>S4005</t>
  </si>
  <si>
    <t>Осуществление капитальных вложений в объекты муниципальной собственности</t>
  </si>
  <si>
    <t>S4006</t>
  </si>
  <si>
    <t xml:space="preserve">Количество учреждений </t>
  </si>
  <si>
    <t>февраль.
2022</t>
  </si>
  <si>
    <t>март.
2022</t>
  </si>
  <si>
    <t>апрель.
2022</t>
  </si>
  <si>
    <t>июль.
2022</t>
  </si>
  <si>
    <t>май.
2022</t>
  </si>
  <si>
    <t>июнь.
2022</t>
  </si>
  <si>
    <t>ноябрь.
2022</t>
  </si>
  <si>
    <t>Санитарное содержание территорий объектов культурного наследия местного (муниципального) значения в скверах и зеленых зонах города Калининграда, в том числе уплата имущественных налогов</t>
  </si>
  <si>
    <t>м2</t>
  </si>
  <si>
    <t xml:space="preserve">Площадь территории </t>
  </si>
  <si>
    <t>декабрь. 
2022</t>
  </si>
  <si>
    <t>Разработка ПСД на капитальный ремонт системы отопления, водоснабжения, водоотведения, внутренних помещений, фасада здания (ул. Минина и Пожарского,4)</t>
  </si>
  <si>
    <t>Ремонт ограждения (ул. Некрасова,16)</t>
  </si>
  <si>
    <t>Услуги по спилу и обрезке деревьев, вывозу порубочных материалов</t>
  </si>
  <si>
    <t>Замена покрытия пола, строительный контроль</t>
  </si>
  <si>
    <t>Устройство ограждения, строительный контроль</t>
  </si>
  <si>
    <t>Разработка комплекса инженерно-технических и организационных мероприятий по обеспечению пожарной безопасности, расчет пожарного риска, категории по взрывопожарной и пожарной опасности</t>
  </si>
  <si>
    <t>Замена аварийного освещения на путях эвакуации</t>
  </si>
  <si>
    <t>Ремонт полов, помещений, огнезащитная обработка лестницы</t>
  </si>
  <si>
    <t>Проведение эксплуатационных испытаний пожарной лестницы</t>
  </si>
  <si>
    <t xml:space="preserve">Установка системы контроля доступа в здания школы для антитеррористической защищенности </t>
  </si>
  <si>
    <t>Приобретение мебели</t>
  </si>
  <si>
    <t>январь. 2022</t>
  </si>
  <si>
    <t>Организация и проведение праздничных мероприятий, посвященных празднику Рождества Христова</t>
  </si>
  <si>
    <t>Организация и проведение торжественного мероприятия "Люди труда"</t>
  </si>
  <si>
    <t>январь.
2022</t>
  </si>
  <si>
    <t>4</t>
  </si>
  <si>
    <t>февраль. 2022</t>
  </si>
  <si>
    <t>Организация и проведение Конкурса музеев</t>
  </si>
  <si>
    <t>апрель. 2022</t>
  </si>
  <si>
    <t>9</t>
  </si>
  <si>
    <t>август.
2022</t>
  </si>
  <si>
    <t>Количество творческих конкурсов, торжественных церемоний. фестивалей</t>
  </si>
  <si>
    <t>январь 2022</t>
  </si>
  <si>
    <t>Количество деревьев</t>
  </si>
  <si>
    <t>Реконструкция объекта "Аквариум" (литер Г) под "Террариум" по адресу г. Калининград проспект Мира 26</t>
  </si>
  <si>
    <t>Капитальный ремонт выхода и устройство тамбур-шлюза  (ул. Некрасова,16)</t>
  </si>
  <si>
    <t>Реставрация  скульптуры «Девочка с олененком», 
1915 г.</t>
  </si>
  <si>
    <t>Реставрация памятника Герману Клаассу, основателю и первому директору Кёнигсбергского зоопарка, 1913 г.</t>
  </si>
  <si>
    <t>Капитальный ремонт крылец здания</t>
  </si>
  <si>
    <t>Капитальный ремонт фасада здания</t>
  </si>
  <si>
    <t xml:space="preserve">Капитальный ремонт помещений, фойе 1-го и 2-го этажа здания </t>
  </si>
  <si>
    <t>Количество объектов/систем</t>
  </si>
  <si>
    <t xml:space="preserve">Модернизация системы экстренного оповещения и система охранного телевидения </t>
  </si>
  <si>
    <t>Замена трубопровода холодного водоснабжения</t>
  </si>
  <si>
    <t>Приобретение мебели (ЦГБ им. А.П. Чехова, Леонова, Зиборова, мкр. Южный, городская юношеская библиотека, библиотека №20)</t>
  </si>
  <si>
    <t>Оборудование системы видеонаблюдения</t>
  </si>
  <si>
    <t>Приобретение музыкального оборудования (микрофоны)</t>
  </si>
  <si>
    <t>Количество компектов</t>
  </si>
  <si>
    <t>Приобретение одежды сцены (черный кабинет: кулисы, задник, падуги)</t>
  </si>
  <si>
    <t>20</t>
  </si>
  <si>
    <t>21</t>
  </si>
  <si>
    <t>Количество услуг</t>
  </si>
  <si>
    <t>Капитальный ремонт системы водостнабженя и водоотведения, ремонт помещений, санузлов, авторский надзор, строительный контроль</t>
  </si>
  <si>
    <t>Капитальный ремонт системы электроснабжения, отопления, водоснабжения, водоотведения, внутренних помещений (ул. Минина и Пожарского,4)</t>
  </si>
  <si>
    <t>Приобретение системного блока</t>
  </si>
  <si>
    <t>Капитальный ремонт фасада и внутренних помещений</t>
  </si>
  <si>
    <t>Количество дверей</t>
  </si>
  <si>
    <t>Количество предметов мебели</t>
  </si>
  <si>
    <t>2/1</t>
  </si>
  <si>
    <t xml:space="preserve">Услуга по организации (аудиоконтент и оборудование) для проекта "Иммерсивный променад" </t>
  </si>
  <si>
    <t>Приобретение оборудования</t>
  </si>
  <si>
    <t>Приобретение  оборудования для проведения виртуальных прогулок (экскурсий)</t>
  </si>
  <si>
    <t>Количество учреждений</t>
  </si>
  <si>
    <t>87</t>
  </si>
  <si>
    <t xml:space="preserve">Приобретение оборудования </t>
  </si>
  <si>
    <t>Приобретение мебели в административные помещения</t>
  </si>
  <si>
    <t>Приобретение компьютерной и копировальной техники</t>
  </si>
  <si>
    <t>8</t>
  </si>
  <si>
    <t>799</t>
  </si>
  <si>
    <t>2553</t>
  </si>
  <si>
    <t xml:space="preserve">Организация и проведение конкурса «Янтарное перо» </t>
  </si>
  <si>
    <t xml:space="preserve">Организация и проведение конкурса «ЛиТерра БалтиКа» </t>
  </si>
  <si>
    <t>40405</t>
  </si>
  <si>
    <t>Организация и проведение торжественных церемоний</t>
  </si>
  <si>
    <t>Количество церемоний</t>
  </si>
  <si>
    <t>КГХиС</t>
  </si>
  <si>
    <t>сентябрь.
2022</t>
  </si>
  <si>
    <t>17</t>
  </si>
  <si>
    <t>сентябрь-ноябрь
2022</t>
  </si>
  <si>
    <t>январь-апрель 2022</t>
  </si>
  <si>
    <t xml:space="preserve">Организация и проведение торжественной церемонии награждения лауреатов конкурса «Патриот Земли Российской» имени Великого князя Александра Невского за достижения в области патриотического воспитания»   </t>
  </si>
  <si>
    <t>июнь-июль 2022</t>
  </si>
  <si>
    <t>апрель
 2022</t>
  </si>
  <si>
    <t xml:space="preserve">* комитет по социальной политике учавствует в мероприятиях в части технического обеспечения </t>
  </si>
  <si>
    <t>Исполнитель:</t>
  </si>
  <si>
    <t>Бочковская Юлия Владимировна</t>
  </si>
  <si>
    <t>8 (4012) 92-37-13</t>
  </si>
  <si>
    <t>14</t>
  </si>
  <si>
    <t>Количество участников и зрителей/услуг</t>
  </si>
  <si>
    <t>человек/единиц</t>
  </si>
  <si>
    <t>человек/
единиц</t>
  </si>
  <si>
    <t>47 100/5</t>
  </si>
  <si>
    <t>156 600/5</t>
  </si>
  <si>
    <t>Организация и проведение Открытого детско-юношеского конкурса юных пианистов  имени П.И. Чайковского</t>
  </si>
  <si>
    <t>Организация и проведение Открытого конкурса детских хоровых коллективов «Русская Метелица»</t>
  </si>
  <si>
    <t>Организация и проведение Открытого детско-юношеского конкурса вокалистов "Соловушка"</t>
  </si>
  <si>
    <t>Организация и проведение Открытого конкурса детского творчества «Экология души»</t>
  </si>
  <si>
    <t>единица/м2</t>
  </si>
  <si>
    <t>Количество объектов/
площадь территории</t>
  </si>
  <si>
    <t>Организация и проведение VIII ежегодного Открытого конкурса хореографического искусства</t>
  </si>
  <si>
    <t>Организация и проведение VI Открытого конкурса эстрадной музыки "Салют аккордеон"</t>
  </si>
  <si>
    <t>Разработка, проверка ПСД, ремонт системы видеонаблюдения</t>
  </si>
  <si>
    <t>Приобретение компьютера, МФУ</t>
  </si>
  <si>
    <t>Работы по сохранению объекта культурного наследия местного (муниципального) значения, в т.ч. разработка проектно-сметной документации,авторский,технический надзор, геодезические изыскания</t>
  </si>
  <si>
    <t>7/
37 127,60</t>
  </si>
  <si>
    <t>Разработка проекта зон охраны объекта культурного наследия местного (муниципального) значения «Дворец спорта Кенигсбергского университета «Палестра Альбертина» (архитектор Ф. Хайтманн)», 1896 год, по ул. Маршала Рокоссовского, 16-20 в г. Калининграде</t>
  </si>
  <si>
    <t>Выполнение работ по разработке проекта зон охраны объекта культурного наследия местного (муниципального) значения «Здание народной школы им. Ф. Шиллера», 1910 год по ул.  Марш. Новикова, 3, 5 в г. Калининграде</t>
  </si>
  <si>
    <t>31/
37 127,60</t>
  </si>
  <si>
    <t>Реконструкция вольера для лосей (литеры Г-31, Г-32, Г-33) под вольер для содержания животных по адресу г. Калининград проспект Мира 26 (строительство нового медвежатника)</t>
  </si>
  <si>
    <t>Разработка комплекса инженерно-технических и организационных мероприятий по пожарной безопасности</t>
  </si>
  <si>
    <t>Техническое оснащение муниципальных музеев</t>
  </si>
  <si>
    <t>Технически оснащены муниципальные музеи</t>
  </si>
  <si>
    <t xml:space="preserve">Приобретение индукционной системы "Волна 50К" (система, обеспечивающая дублирование звуковой информации для инвалидов по слуху) </t>
  </si>
  <si>
    <t>Компенсационная подсадка деревьев на территории МАУК "Музей "Фридландские ворота", расположенного по адресу: г. Калининград, ул. Дзержинского, 30-32</t>
  </si>
  <si>
    <t>Замена аналоговой системы автоматической пожарной сигнализации и системы управления и эвакуации при пожаре на адресную систему автоматической пожарной сигнализации и речевой системы оповещения и управления эвакуацией людей при пожаре в административном корпусе (Литер А1)</t>
  </si>
  <si>
    <t>Конструктивная огнезащита деревянных конструкций, замена наружной пожарной лестницы,  установка ограждения кровли, установка аварийного освещения и оповещения о пожаре,  огнезащитное покрытие пола, расчет пожарных рисков и категории здания (ул. Минина и Пожарского,4)</t>
  </si>
  <si>
    <t>Ремонт входной группы, желобов, строительный контроль (ул. Огарева,22)</t>
  </si>
  <si>
    <t>Капитальный ремонт актового зала</t>
  </si>
  <si>
    <t>Монтаж противопожарных дверей, строительный контроль</t>
  </si>
  <si>
    <t>Разработка проектно-сметной документации на капитальный ремонт дренажной системы и ливневой канализации с устройством гидроизоляции стен подвала здания, благоустройство территории, устройство наружного освещения,видеонаблюдения</t>
  </si>
  <si>
    <t>Разработка проектно-сметной документации  на капитальный ремонт фасада здания</t>
  </si>
  <si>
    <t>Разработка  проектно-сметной документации на капитальный ремонт систем электроснабжения, отопления, водоснабжения, водоотведения, вентиляции, видеонаблюдения, локально-вычислительной сети, внутренних помещений</t>
  </si>
  <si>
    <t>Ремонт помещений, установка противопожарной двери, строительный контроль, разработка декларации пожарной безопасности</t>
  </si>
  <si>
    <t xml:space="preserve">Замена дверей </t>
  </si>
  <si>
    <t>Ремонт системы отопления объекта культурного наследия «Здание административное» МАУ ДО ДШИ им. П.И. Чайковского, строительный контроль, авторский надзор</t>
  </si>
  <si>
    <t>Приобретение с установкой комплектующих материалов для восстановления работоспособности бойлера косвенного нагрева и подведения ГВС в помещение санузла, приобретение сантехнического оборудования, строительных материалов для санузла</t>
  </si>
  <si>
    <t>Установка системы контроля и управления доступом</t>
  </si>
  <si>
    <t>Разработка ПСД, капитальный ремонт зрительного зала</t>
  </si>
  <si>
    <t>Организация выступления Вокальной группы ViVA на торжественном мероприятии, посвященном Дню штурма Кёненгсберга в городе Калининграде</t>
  </si>
  <si>
    <t>Ремонт входной группы</t>
  </si>
  <si>
    <t>Количество ДШИ, обеспеченных музыкальными инструментами, оборудованием, музыкальной литературой и учебными материалами, технически оснащены муницыпальные музеи</t>
  </si>
  <si>
    <t>Торжественное мероприятие,посвященное чествованию молодых семей</t>
  </si>
  <si>
    <t xml:space="preserve">     от    «31» марта  2022 г.  № п-КпСП- 254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</si>
</sst>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2" fillId="4" borderId="9" xfId="0" applyNumberFormat="1" applyFont="1" applyFill="1" applyBorder="1" applyAlignment="1">
      <alignment horizontal="center" wrapText="1"/>
    </xf>
    <xf numFmtId="49" fontId="4" fillId="0" borderId="9" xfId="0" applyNumberFormat="1" applyFont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49" fontId="2" fillId="4" borderId="9" xfId="0" applyNumberFormat="1" applyFont="1" applyFill="1" applyBorder="1" applyAlignment="1">
      <alignment horizont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wrapText="1"/>
    </xf>
    <xf numFmtId="4" fontId="2" fillId="0" borderId="9" xfId="0" applyNumberFormat="1" applyFont="1" applyFill="1" applyBorder="1" applyAlignment="1">
      <alignment horizontal="center" wrapText="1"/>
    </xf>
    <xf numFmtId="49" fontId="4" fillId="3" borderId="9" xfId="0" applyNumberFormat="1" applyFont="1" applyFill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left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left" vertical="center" wrapText="1"/>
    </xf>
    <xf numFmtId="164" fontId="9" fillId="0" borderId="9" xfId="0" applyNumberFormat="1" applyFont="1" applyFill="1" applyBorder="1" applyAlignment="1">
      <alignment horizontal="left" vertical="center"/>
    </xf>
    <xf numFmtId="49" fontId="4" fillId="4" borderId="9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wrapText="1"/>
    </xf>
    <xf numFmtId="4" fontId="10" fillId="4" borderId="0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wrapText="1"/>
    </xf>
    <xf numFmtId="4" fontId="8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49" fontId="2" fillId="4" borderId="9" xfId="0" applyNumberFormat="1" applyFont="1" applyFill="1" applyBorder="1" applyAlignment="1">
      <alignment horizontal="left" vertical="center" wrapText="1"/>
    </xf>
    <xf numFmtId="49" fontId="2" fillId="4" borderId="8" xfId="0" applyNumberFormat="1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wrapText="1"/>
    </xf>
    <xf numFmtId="49" fontId="4" fillId="4" borderId="4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wrapText="1"/>
    </xf>
    <xf numFmtId="4" fontId="7" fillId="3" borderId="9" xfId="0" applyNumberFormat="1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49" fontId="11" fillId="0" borderId="9" xfId="0" applyNumberFormat="1" applyFont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8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49" fontId="4" fillId="3" borderId="9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49" fontId="4" fillId="3" borderId="9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vertical="top" wrapText="1"/>
    </xf>
    <xf numFmtId="49" fontId="4" fillId="3" borderId="6" xfId="0" applyNumberFormat="1" applyFont="1" applyFill="1" applyBorder="1" applyAlignment="1">
      <alignment horizontal="center" vertical="top" wrapText="1"/>
    </xf>
    <xf numFmtId="49" fontId="4" fillId="3" borderId="8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49" fontId="4" fillId="3" borderId="10" xfId="0" applyNumberFormat="1" applyFont="1" applyFill="1" applyBorder="1" applyAlignment="1">
      <alignment horizontal="center" vertical="top" wrapText="1"/>
    </xf>
    <xf numFmtId="49" fontId="4" fillId="3" borderId="7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8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6"/>
  <sheetViews>
    <sheetView tabSelected="1" view="pageBreakPreview" zoomScale="80" zoomScaleNormal="90" zoomScaleSheetLayoutView="80" zoomScalePageLayoutView="70" workbookViewId="0">
      <selection activeCell="A5" sqref="A5:K5"/>
    </sheetView>
  </sheetViews>
  <sheetFormatPr defaultColWidth="8.85546875" defaultRowHeight="15.75" outlineLevelCol="1"/>
  <cols>
    <col min="1" max="1" width="12.5703125" style="1" customWidth="1"/>
    <col min="2" max="2" width="10.7109375" style="1" customWidth="1"/>
    <col min="3" max="3" width="29.42578125" style="1" customWidth="1"/>
    <col min="4" max="4" width="56" style="1" customWidth="1"/>
    <col min="5" max="5" width="33.140625" style="1" customWidth="1"/>
    <col min="6" max="6" width="13.85546875" style="1" customWidth="1"/>
    <col min="7" max="7" width="20.5703125" style="1" bestFit="1" customWidth="1"/>
    <col min="8" max="10" width="13.140625" style="1" customWidth="1"/>
    <col min="11" max="11" width="22.85546875" style="1" customWidth="1"/>
    <col min="12" max="13" width="14.42578125" style="1" customWidth="1" outlineLevel="1"/>
    <col min="14" max="14" width="8.85546875" style="1"/>
    <col min="15" max="15" width="16.85546875" style="1" bestFit="1" customWidth="1"/>
    <col min="16" max="16384" width="8.85546875" style="1"/>
  </cols>
  <sheetData>
    <row r="1" spans="1:15">
      <c r="K1" s="1" t="s">
        <v>0</v>
      </c>
    </row>
    <row r="2" spans="1:15">
      <c r="K2" s="2" t="s">
        <v>1</v>
      </c>
    </row>
    <row r="3" spans="1:15">
      <c r="H3" s="91"/>
      <c r="I3" s="91"/>
      <c r="J3" s="91"/>
      <c r="K3" s="92" t="s">
        <v>373</v>
      </c>
    </row>
    <row r="4" spans="1:15" ht="18.75">
      <c r="A4" s="3" t="s">
        <v>2</v>
      </c>
      <c r="B4" s="4"/>
      <c r="C4" s="4"/>
      <c r="D4" s="4"/>
      <c r="E4" s="4"/>
      <c r="F4" s="4"/>
      <c r="G4" s="4"/>
      <c r="H4" s="4"/>
      <c r="I4" s="4"/>
      <c r="J4" s="4"/>
    </row>
    <row r="5" spans="1:15" ht="18.75" customHeight="1">
      <c r="A5" s="140" t="s">
        <v>213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7" spans="1:15" ht="47.25" customHeight="1">
      <c r="A7" s="141" t="s">
        <v>3</v>
      </c>
      <c r="B7" s="142" t="s">
        <v>4</v>
      </c>
      <c r="C7" s="145" t="s">
        <v>5</v>
      </c>
      <c r="D7" s="145" t="s">
        <v>6</v>
      </c>
      <c r="E7" s="148" t="s">
        <v>7</v>
      </c>
      <c r="F7" s="149"/>
      <c r="G7" s="149"/>
      <c r="H7" s="149"/>
      <c r="I7" s="149"/>
      <c r="J7" s="150"/>
      <c r="K7" s="141" t="s">
        <v>8</v>
      </c>
      <c r="L7" s="141"/>
      <c r="M7" s="141"/>
    </row>
    <row r="8" spans="1:15" ht="32.25" customHeight="1">
      <c r="A8" s="141"/>
      <c r="B8" s="143"/>
      <c r="C8" s="146"/>
      <c r="D8" s="146"/>
      <c r="E8" s="145" t="s">
        <v>9</v>
      </c>
      <c r="F8" s="145" t="s">
        <v>10</v>
      </c>
      <c r="G8" s="148" t="s">
        <v>14</v>
      </c>
      <c r="H8" s="150"/>
      <c r="I8" s="5" t="s">
        <v>226</v>
      </c>
      <c r="J8" s="6" t="s">
        <v>214</v>
      </c>
      <c r="K8" s="141"/>
      <c r="L8" s="141"/>
      <c r="M8" s="141"/>
    </row>
    <row r="9" spans="1:15" ht="31.5">
      <c r="A9" s="141"/>
      <c r="B9" s="144"/>
      <c r="C9" s="147"/>
      <c r="D9" s="147"/>
      <c r="E9" s="147"/>
      <c r="F9" s="147"/>
      <c r="G9" s="7" t="s">
        <v>12</v>
      </c>
      <c r="H9" s="7" t="s">
        <v>13</v>
      </c>
      <c r="I9" s="7"/>
      <c r="J9" s="7"/>
      <c r="K9" s="7" t="s">
        <v>14</v>
      </c>
      <c r="L9" s="7" t="s">
        <v>11</v>
      </c>
      <c r="M9" s="7" t="s">
        <v>214</v>
      </c>
    </row>
    <row r="10" spans="1:15">
      <c r="A10" s="8">
        <v>1</v>
      </c>
      <c r="B10" s="76">
        <v>2</v>
      </c>
      <c r="C10" s="8" t="s">
        <v>15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10">
        <v>12</v>
      </c>
      <c r="M10" s="10">
        <v>13</v>
      </c>
    </row>
    <row r="11" spans="1:15" ht="47.25">
      <c r="A11" s="125" t="s">
        <v>16</v>
      </c>
      <c r="B11" s="133" t="s">
        <v>17</v>
      </c>
      <c r="C11" s="130" t="s">
        <v>17</v>
      </c>
      <c r="D11" s="126" t="s">
        <v>18</v>
      </c>
      <c r="E11" s="41" t="s">
        <v>215</v>
      </c>
      <c r="F11" s="17" t="s">
        <v>22</v>
      </c>
      <c r="G11" s="49">
        <v>804500</v>
      </c>
      <c r="H11" s="17" t="s">
        <v>216</v>
      </c>
      <c r="I11" s="49">
        <v>806500</v>
      </c>
      <c r="J11" s="49">
        <v>808500</v>
      </c>
      <c r="K11" s="110">
        <f>K14+K16+K23</f>
        <v>129873.181</v>
      </c>
      <c r="L11" s="110">
        <f>L14+L16+L23</f>
        <v>135494.61000000002</v>
      </c>
      <c r="M11" s="110">
        <f>M14+M16+M23</f>
        <v>137125.71</v>
      </c>
    </row>
    <row r="12" spans="1:15" ht="47.25">
      <c r="A12" s="125"/>
      <c r="B12" s="134"/>
      <c r="C12" s="131"/>
      <c r="D12" s="127"/>
      <c r="E12" s="41" t="s">
        <v>20</v>
      </c>
      <c r="F12" s="17" t="s">
        <v>19</v>
      </c>
      <c r="G12" s="17">
        <v>600</v>
      </c>
      <c r="H12" s="17" t="s">
        <v>216</v>
      </c>
      <c r="I12" s="18">
        <v>600</v>
      </c>
      <c r="J12" s="18">
        <v>600</v>
      </c>
      <c r="K12" s="110"/>
      <c r="L12" s="110"/>
      <c r="M12" s="110"/>
    </row>
    <row r="13" spans="1:15" ht="45.75" customHeight="1">
      <c r="A13" s="125"/>
      <c r="B13" s="135"/>
      <c r="C13" s="132"/>
      <c r="D13" s="128"/>
      <c r="E13" s="41" t="s">
        <v>21</v>
      </c>
      <c r="F13" s="17" t="s">
        <v>22</v>
      </c>
      <c r="G13" s="49">
        <v>8000</v>
      </c>
      <c r="H13" s="17" t="s">
        <v>216</v>
      </c>
      <c r="I13" s="49">
        <v>6000</v>
      </c>
      <c r="J13" s="49">
        <v>6000</v>
      </c>
      <c r="K13" s="110"/>
      <c r="L13" s="110"/>
      <c r="M13" s="110"/>
    </row>
    <row r="14" spans="1:15" ht="47.25">
      <c r="A14" s="8" t="s">
        <v>16</v>
      </c>
      <c r="B14" s="76" t="s">
        <v>23</v>
      </c>
      <c r="C14" s="12" t="s">
        <v>17</v>
      </c>
      <c r="D14" s="66" t="s">
        <v>24</v>
      </c>
      <c r="E14" s="41" t="s">
        <v>215</v>
      </c>
      <c r="F14" s="17" t="s">
        <v>22</v>
      </c>
      <c r="G14" s="49">
        <v>804500</v>
      </c>
      <c r="H14" s="17" t="s">
        <v>216</v>
      </c>
      <c r="I14" s="49">
        <v>806500</v>
      </c>
      <c r="J14" s="49">
        <v>808500</v>
      </c>
      <c r="K14" s="40">
        <f>K15</f>
        <v>123310.14</v>
      </c>
      <c r="L14" s="40">
        <f>L15</f>
        <v>129854.33</v>
      </c>
      <c r="M14" s="40">
        <f>M15</f>
        <v>130110.01</v>
      </c>
    </row>
    <row r="15" spans="1:15" ht="63">
      <c r="A15" s="8" t="s">
        <v>16</v>
      </c>
      <c r="B15" s="76" t="s">
        <v>23</v>
      </c>
      <c r="C15" s="8" t="s">
        <v>25</v>
      </c>
      <c r="D15" s="37" t="s">
        <v>26</v>
      </c>
      <c r="E15" s="41" t="s">
        <v>215</v>
      </c>
      <c r="F15" s="17" t="s">
        <v>22</v>
      </c>
      <c r="G15" s="49">
        <v>804500</v>
      </c>
      <c r="H15" s="17" t="s">
        <v>216</v>
      </c>
      <c r="I15" s="49">
        <v>806500</v>
      </c>
      <c r="J15" s="49">
        <v>808500</v>
      </c>
      <c r="K15" s="36">
        <f>123310.14</f>
        <v>123310.14</v>
      </c>
      <c r="L15" s="36">
        <f>129854.33</f>
        <v>129854.33</v>
      </c>
      <c r="M15" s="36">
        <f>130110.01</f>
        <v>130110.01</v>
      </c>
    </row>
    <row r="16" spans="1:15" ht="31.5">
      <c r="A16" s="12" t="s">
        <v>16</v>
      </c>
      <c r="B16" s="77" t="s">
        <v>27</v>
      </c>
      <c r="C16" s="12" t="s">
        <v>17</v>
      </c>
      <c r="D16" s="67" t="s">
        <v>28</v>
      </c>
      <c r="E16" s="21" t="s">
        <v>73</v>
      </c>
      <c r="F16" s="7" t="s">
        <v>30</v>
      </c>
      <c r="G16" s="49">
        <f>G17+G18+G19+G20+G21+G22</f>
        <v>11</v>
      </c>
      <c r="H16" s="17" t="s">
        <v>216</v>
      </c>
      <c r="I16" s="17" t="s">
        <v>130</v>
      </c>
      <c r="J16" s="17" t="s">
        <v>130</v>
      </c>
      <c r="K16" s="40">
        <f>K17+K18+K19+K20+K21+K22</f>
        <v>4039.0309999999999</v>
      </c>
      <c r="L16" s="40">
        <v>3821.28</v>
      </c>
      <c r="M16" s="40">
        <v>5096.7</v>
      </c>
      <c r="O16" s="34"/>
    </row>
    <row r="17" spans="1:15" ht="31.5">
      <c r="A17" s="12"/>
      <c r="B17" s="77"/>
      <c r="C17" s="8" t="s">
        <v>25</v>
      </c>
      <c r="D17" s="60" t="s">
        <v>227</v>
      </c>
      <c r="E17" s="21" t="s">
        <v>31</v>
      </c>
      <c r="F17" s="7" t="s">
        <v>30</v>
      </c>
      <c r="G17" s="7">
        <v>2</v>
      </c>
      <c r="H17" s="17" t="s">
        <v>216</v>
      </c>
      <c r="I17" s="17" t="s">
        <v>209</v>
      </c>
      <c r="J17" s="17" t="s">
        <v>209</v>
      </c>
      <c r="K17" s="36">
        <v>92.935000000000002</v>
      </c>
      <c r="L17" s="36">
        <v>0</v>
      </c>
      <c r="M17" s="36">
        <v>0</v>
      </c>
      <c r="O17" s="34"/>
    </row>
    <row r="18" spans="1:15" ht="31.5">
      <c r="A18" s="12"/>
      <c r="B18" s="77"/>
      <c r="C18" s="8" t="s">
        <v>25</v>
      </c>
      <c r="D18" s="60" t="s">
        <v>228</v>
      </c>
      <c r="E18" s="21" t="s">
        <v>31</v>
      </c>
      <c r="F18" s="7" t="s">
        <v>30</v>
      </c>
      <c r="G18" s="7">
        <v>2</v>
      </c>
      <c r="H18" s="17" t="s">
        <v>216</v>
      </c>
      <c r="I18" s="17" t="s">
        <v>209</v>
      </c>
      <c r="J18" s="17" t="s">
        <v>209</v>
      </c>
      <c r="K18" s="36">
        <f>77.1+23.693</f>
        <v>100.79299999999999</v>
      </c>
      <c r="L18" s="36">
        <v>0</v>
      </c>
      <c r="M18" s="36">
        <v>0</v>
      </c>
      <c r="O18" s="34"/>
    </row>
    <row r="19" spans="1:15" ht="31.5">
      <c r="A19" s="12"/>
      <c r="B19" s="77"/>
      <c r="C19" s="8" t="s">
        <v>25</v>
      </c>
      <c r="D19" s="60" t="s">
        <v>229</v>
      </c>
      <c r="E19" s="21" t="s">
        <v>29</v>
      </c>
      <c r="F19" s="7" t="s">
        <v>30</v>
      </c>
      <c r="G19" s="50">
        <v>1</v>
      </c>
      <c r="H19" s="17" t="s">
        <v>216</v>
      </c>
      <c r="I19" s="17" t="s">
        <v>209</v>
      </c>
      <c r="J19" s="17" t="s">
        <v>209</v>
      </c>
      <c r="K19" s="36">
        <f>136.49+360.3</f>
        <v>496.79</v>
      </c>
      <c r="L19" s="36">
        <v>0</v>
      </c>
      <c r="M19" s="36">
        <v>0</v>
      </c>
      <c r="O19" s="34"/>
    </row>
    <row r="20" spans="1:15" ht="31.5">
      <c r="A20" s="12"/>
      <c r="B20" s="77"/>
      <c r="C20" s="8" t="s">
        <v>25</v>
      </c>
      <c r="D20" s="60" t="s">
        <v>230</v>
      </c>
      <c r="E20" s="21" t="s">
        <v>29</v>
      </c>
      <c r="F20" s="7" t="s">
        <v>30</v>
      </c>
      <c r="G20" s="50">
        <v>2</v>
      </c>
      <c r="H20" s="17" t="s">
        <v>216</v>
      </c>
      <c r="I20" s="17" t="s">
        <v>209</v>
      </c>
      <c r="J20" s="17" t="s">
        <v>209</v>
      </c>
      <c r="K20" s="36">
        <f>160.29+77.194</f>
        <v>237.48399999999998</v>
      </c>
      <c r="L20" s="36">
        <v>0</v>
      </c>
      <c r="M20" s="36">
        <v>0</v>
      </c>
      <c r="O20" s="34"/>
    </row>
    <row r="21" spans="1:15" ht="31.5">
      <c r="A21" s="12" t="s">
        <v>16</v>
      </c>
      <c r="B21" s="76" t="s">
        <v>27</v>
      </c>
      <c r="C21" s="8" t="s">
        <v>25</v>
      </c>
      <c r="D21" s="60" t="s">
        <v>231</v>
      </c>
      <c r="E21" s="65" t="s">
        <v>234</v>
      </c>
      <c r="F21" s="7" t="s">
        <v>30</v>
      </c>
      <c r="G21" s="7">
        <v>1</v>
      </c>
      <c r="H21" s="17" t="s">
        <v>216</v>
      </c>
      <c r="I21" s="17" t="s">
        <v>209</v>
      </c>
      <c r="J21" s="17" t="s">
        <v>209</v>
      </c>
      <c r="K21" s="36">
        <v>693</v>
      </c>
      <c r="L21" s="36">
        <v>0</v>
      </c>
      <c r="M21" s="36">
        <v>0</v>
      </c>
      <c r="O21" s="34"/>
    </row>
    <row r="22" spans="1:15" ht="51.75" customHeight="1">
      <c r="A22" s="12" t="s">
        <v>16</v>
      </c>
      <c r="B22" s="76" t="s">
        <v>27</v>
      </c>
      <c r="C22" s="8" t="s">
        <v>25</v>
      </c>
      <c r="D22" s="60" t="s">
        <v>342</v>
      </c>
      <c r="E22" s="21" t="s">
        <v>73</v>
      </c>
      <c r="F22" s="7" t="s">
        <v>30</v>
      </c>
      <c r="G22" s="7">
        <v>3</v>
      </c>
      <c r="H22" s="17" t="s">
        <v>216</v>
      </c>
      <c r="I22" s="17" t="s">
        <v>130</v>
      </c>
      <c r="J22" s="17" t="s">
        <v>130</v>
      </c>
      <c r="K22" s="36">
        <v>2418.029</v>
      </c>
      <c r="L22" s="36">
        <v>3821.28</v>
      </c>
      <c r="M22" s="36">
        <v>5096.7</v>
      </c>
    </row>
    <row r="23" spans="1:15" ht="47.25">
      <c r="A23" s="12" t="s">
        <v>16</v>
      </c>
      <c r="B23" s="77" t="s">
        <v>32</v>
      </c>
      <c r="C23" s="12" t="s">
        <v>17</v>
      </c>
      <c r="D23" s="68" t="s">
        <v>33</v>
      </c>
      <c r="E23" s="37" t="s">
        <v>34</v>
      </c>
      <c r="F23" s="35" t="s">
        <v>30</v>
      </c>
      <c r="G23" s="35">
        <v>1</v>
      </c>
      <c r="H23" s="17" t="s">
        <v>216</v>
      </c>
      <c r="I23" s="17" t="s">
        <v>130</v>
      </c>
      <c r="J23" s="17" t="s">
        <v>130</v>
      </c>
      <c r="K23" s="40">
        <v>2524.0100000000002</v>
      </c>
      <c r="L23" s="40">
        <v>1819</v>
      </c>
      <c r="M23" s="40">
        <v>1919</v>
      </c>
    </row>
    <row r="24" spans="1:15" ht="31.5">
      <c r="A24" s="8" t="s">
        <v>16</v>
      </c>
      <c r="B24" s="76" t="s">
        <v>32</v>
      </c>
      <c r="C24" s="8" t="s">
        <v>25</v>
      </c>
      <c r="D24" s="37" t="s">
        <v>232</v>
      </c>
      <c r="E24" s="37" t="s">
        <v>235</v>
      </c>
      <c r="F24" s="35" t="s">
        <v>30</v>
      </c>
      <c r="G24" s="50">
        <v>18</v>
      </c>
      <c r="H24" s="17" t="s">
        <v>216</v>
      </c>
      <c r="I24" s="17" t="s">
        <v>209</v>
      </c>
      <c r="J24" s="17" t="s">
        <v>209</v>
      </c>
      <c r="K24" s="36">
        <v>395.1</v>
      </c>
      <c r="L24" s="36">
        <v>0</v>
      </c>
      <c r="M24" s="36">
        <v>0</v>
      </c>
    </row>
    <row r="25" spans="1:15" ht="31.5">
      <c r="A25" s="8" t="s">
        <v>16</v>
      </c>
      <c r="B25" s="76" t="s">
        <v>32</v>
      </c>
      <c r="C25" s="8" t="s">
        <v>25</v>
      </c>
      <c r="D25" s="37" t="s">
        <v>233</v>
      </c>
      <c r="E25" s="37" t="s">
        <v>35</v>
      </c>
      <c r="F25" s="35" t="s">
        <v>30</v>
      </c>
      <c r="G25" s="50">
        <v>20</v>
      </c>
      <c r="H25" s="17" t="s">
        <v>216</v>
      </c>
      <c r="I25" s="51" t="s">
        <v>290</v>
      </c>
      <c r="J25" s="51" t="s">
        <v>291</v>
      </c>
      <c r="K25" s="36">
        <v>1487.41</v>
      </c>
      <c r="L25" s="36">
        <v>1819</v>
      </c>
      <c r="M25" s="36">
        <v>1919</v>
      </c>
    </row>
    <row r="26" spans="1:15" ht="47.25">
      <c r="A26" s="8" t="s">
        <v>16</v>
      </c>
      <c r="B26" s="76" t="s">
        <v>32</v>
      </c>
      <c r="C26" s="8" t="s">
        <v>25</v>
      </c>
      <c r="D26" s="37" t="s">
        <v>285</v>
      </c>
      <c r="E26" s="37" t="s">
        <v>235</v>
      </c>
      <c r="F26" s="35" t="s">
        <v>30</v>
      </c>
      <c r="G26" s="50">
        <v>35</v>
      </c>
      <c r="H26" s="17" t="s">
        <v>216</v>
      </c>
      <c r="I26" s="17" t="s">
        <v>209</v>
      </c>
      <c r="J26" s="17" t="s">
        <v>209</v>
      </c>
      <c r="K26" s="36">
        <v>641.5</v>
      </c>
      <c r="L26" s="36">
        <v>0</v>
      </c>
      <c r="M26" s="36">
        <v>0</v>
      </c>
    </row>
    <row r="27" spans="1:15" ht="126">
      <c r="A27" s="97" t="s">
        <v>37</v>
      </c>
      <c r="B27" s="78" t="s">
        <v>17</v>
      </c>
      <c r="C27" s="15" t="s">
        <v>17</v>
      </c>
      <c r="D27" s="16" t="s">
        <v>38</v>
      </c>
      <c r="E27" s="41" t="s">
        <v>371</v>
      </c>
      <c r="F27" s="17" t="s">
        <v>22</v>
      </c>
      <c r="G27" s="17" t="s">
        <v>130</v>
      </c>
      <c r="H27" s="17" t="s">
        <v>17</v>
      </c>
      <c r="I27" s="18">
        <v>2</v>
      </c>
      <c r="J27" s="18">
        <v>0</v>
      </c>
      <c r="K27" s="29">
        <f>K28+K29+K30</f>
        <v>707.07</v>
      </c>
      <c r="L27" s="19">
        <v>91.51</v>
      </c>
      <c r="M27" s="29">
        <v>0</v>
      </c>
    </row>
    <row r="28" spans="1:15" ht="31.5">
      <c r="A28" s="98" t="s">
        <v>37</v>
      </c>
      <c r="B28" s="99" t="s">
        <v>17</v>
      </c>
      <c r="C28" s="51" t="s">
        <v>58</v>
      </c>
      <c r="D28" s="42" t="s">
        <v>351</v>
      </c>
      <c r="E28" s="41" t="s">
        <v>352</v>
      </c>
      <c r="F28" s="17" t="s">
        <v>22</v>
      </c>
      <c r="G28" s="17" t="s">
        <v>130</v>
      </c>
      <c r="H28" s="17" t="s">
        <v>216</v>
      </c>
      <c r="I28" s="18">
        <v>0</v>
      </c>
      <c r="J28" s="18">
        <v>0</v>
      </c>
      <c r="K28" s="96">
        <v>707.07</v>
      </c>
      <c r="L28" s="106">
        <v>0</v>
      </c>
      <c r="M28" s="96">
        <v>0</v>
      </c>
    </row>
    <row r="29" spans="1:15" ht="47.25" customHeight="1">
      <c r="A29" s="8" t="s">
        <v>37</v>
      </c>
      <c r="B29" s="76" t="s">
        <v>39</v>
      </c>
      <c r="C29" s="8" t="s">
        <v>17</v>
      </c>
      <c r="D29" s="67" t="s">
        <v>40</v>
      </c>
      <c r="E29" s="21" t="s">
        <v>41</v>
      </c>
      <c r="F29" s="7" t="s">
        <v>30</v>
      </c>
      <c r="G29" s="7">
        <v>0</v>
      </c>
      <c r="H29" s="17" t="s">
        <v>17</v>
      </c>
      <c r="I29" s="17" t="s">
        <v>180</v>
      </c>
      <c r="J29" s="17" t="s">
        <v>209</v>
      </c>
      <c r="K29" s="22">
        <v>0</v>
      </c>
      <c r="L29" s="7">
        <v>91.51</v>
      </c>
      <c r="M29" s="22">
        <v>0</v>
      </c>
    </row>
    <row r="30" spans="1:15" ht="47.25" customHeight="1">
      <c r="A30" s="8" t="s">
        <v>37</v>
      </c>
      <c r="B30" s="76" t="s">
        <v>39</v>
      </c>
      <c r="C30" s="8" t="s">
        <v>42</v>
      </c>
      <c r="D30" s="41" t="s">
        <v>43</v>
      </c>
      <c r="E30" s="21" t="s">
        <v>41</v>
      </c>
      <c r="F30" s="7" t="s">
        <v>30</v>
      </c>
      <c r="G30" s="7">
        <v>0</v>
      </c>
      <c r="H30" s="17" t="s">
        <v>17</v>
      </c>
      <c r="I30" s="17" t="s">
        <v>180</v>
      </c>
      <c r="J30" s="17" t="s">
        <v>209</v>
      </c>
      <c r="K30" s="22">
        <v>0</v>
      </c>
      <c r="L30" s="7">
        <v>91.51</v>
      </c>
      <c r="M30" s="22">
        <v>0</v>
      </c>
    </row>
    <row r="31" spans="1:15" ht="88.5" customHeight="1">
      <c r="A31" s="111" t="s">
        <v>45</v>
      </c>
      <c r="B31" s="112" t="s">
        <v>17</v>
      </c>
      <c r="C31" s="119" t="s">
        <v>17</v>
      </c>
      <c r="D31" s="122" t="s">
        <v>46</v>
      </c>
      <c r="E31" s="41" t="s">
        <v>47</v>
      </c>
      <c r="F31" s="17" t="s">
        <v>48</v>
      </c>
      <c r="G31" s="17" t="s">
        <v>217</v>
      </c>
      <c r="H31" s="17" t="s">
        <v>216</v>
      </c>
      <c r="I31" s="18">
        <v>34.5</v>
      </c>
      <c r="J31" s="18">
        <v>35.5</v>
      </c>
      <c r="K31" s="110">
        <f>K35+K38+K40+K42+K47</f>
        <v>288668.402</v>
      </c>
      <c r="L31" s="110">
        <f>L35+L38+L40+L42+L47</f>
        <v>418948.97700000001</v>
      </c>
      <c r="M31" s="110">
        <f>M35+M38+M40+M42+M47</f>
        <v>146774.98200000002</v>
      </c>
    </row>
    <row r="32" spans="1:15" ht="47.25" customHeight="1">
      <c r="A32" s="111"/>
      <c r="B32" s="113"/>
      <c r="C32" s="120"/>
      <c r="D32" s="123"/>
      <c r="E32" s="41" t="s">
        <v>49</v>
      </c>
      <c r="F32" s="17" t="s">
        <v>22</v>
      </c>
      <c r="G32" s="17" t="s">
        <v>218</v>
      </c>
      <c r="H32" s="17" t="s">
        <v>216</v>
      </c>
      <c r="I32" s="18">
        <v>20</v>
      </c>
      <c r="J32" s="18">
        <v>20</v>
      </c>
      <c r="K32" s="110"/>
      <c r="L32" s="110"/>
      <c r="M32" s="110"/>
    </row>
    <row r="33" spans="1:13" ht="31.5" customHeight="1">
      <c r="A33" s="111"/>
      <c r="B33" s="113"/>
      <c r="C33" s="120"/>
      <c r="D33" s="123"/>
      <c r="E33" s="41" t="s">
        <v>50</v>
      </c>
      <c r="F33" s="17" t="s">
        <v>48</v>
      </c>
      <c r="G33" s="17">
        <v>375</v>
      </c>
      <c r="H33" s="17" t="s">
        <v>216</v>
      </c>
      <c r="I33" s="18">
        <v>375</v>
      </c>
      <c r="J33" s="18">
        <v>375</v>
      </c>
      <c r="K33" s="110"/>
      <c r="L33" s="110"/>
      <c r="M33" s="110"/>
    </row>
    <row r="34" spans="1:13" ht="31.5" customHeight="1">
      <c r="A34" s="111"/>
      <c r="B34" s="114"/>
      <c r="C34" s="121"/>
      <c r="D34" s="124"/>
      <c r="E34" s="41" t="s">
        <v>51</v>
      </c>
      <c r="F34" s="17" t="s">
        <v>52</v>
      </c>
      <c r="G34" s="17" t="s">
        <v>53</v>
      </c>
      <c r="H34" s="17" t="s">
        <v>216</v>
      </c>
      <c r="I34" s="17" t="s">
        <v>53</v>
      </c>
      <c r="J34" s="17" t="s">
        <v>53</v>
      </c>
      <c r="K34" s="110"/>
      <c r="L34" s="110"/>
      <c r="M34" s="110"/>
    </row>
    <row r="35" spans="1:13" ht="37.5" customHeight="1">
      <c r="A35" s="8" t="s">
        <v>45</v>
      </c>
      <c r="B35" s="76" t="s">
        <v>17</v>
      </c>
      <c r="C35" s="8" t="s">
        <v>17</v>
      </c>
      <c r="D35" s="67" t="s">
        <v>237</v>
      </c>
      <c r="E35" s="21" t="s">
        <v>31</v>
      </c>
      <c r="F35" s="7" t="s">
        <v>30</v>
      </c>
      <c r="G35" s="7">
        <f>G36+G37</f>
        <v>1</v>
      </c>
      <c r="H35" s="17" t="s">
        <v>216</v>
      </c>
      <c r="I35" s="17" t="s">
        <v>180</v>
      </c>
      <c r="J35" s="88">
        <v>1</v>
      </c>
      <c r="K35" s="48">
        <f>K36+K37</f>
        <v>182549.85</v>
      </c>
      <c r="L35" s="48">
        <f>L36+L37</f>
        <v>308639.7</v>
      </c>
      <c r="M35" s="48">
        <f>M36+M37</f>
        <v>34464.81</v>
      </c>
    </row>
    <row r="36" spans="1:13" ht="47.25">
      <c r="A36" s="8" t="s">
        <v>45</v>
      </c>
      <c r="B36" s="76" t="s">
        <v>236</v>
      </c>
      <c r="C36" s="8" t="s">
        <v>54</v>
      </c>
      <c r="D36" s="60" t="s">
        <v>275</v>
      </c>
      <c r="E36" s="21" t="s">
        <v>31</v>
      </c>
      <c r="F36" s="7" t="s">
        <v>30</v>
      </c>
      <c r="G36" s="7">
        <v>0</v>
      </c>
      <c r="H36" s="17" t="s">
        <v>216</v>
      </c>
      <c r="I36" s="17" t="s">
        <v>130</v>
      </c>
      <c r="J36" s="17" t="s">
        <v>130</v>
      </c>
      <c r="K36" s="22">
        <f>13167.07-13167.07</f>
        <v>0</v>
      </c>
      <c r="L36" s="22">
        <f>29456.94+13167.07-20678.89</f>
        <v>21945.119999999995</v>
      </c>
      <c r="M36" s="22">
        <f>13785.92+20678.89</f>
        <v>34464.81</v>
      </c>
    </row>
    <row r="37" spans="1:13" ht="75.75" customHeight="1">
      <c r="A37" s="8" t="s">
        <v>45</v>
      </c>
      <c r="B37" s="76" t="s">
        <v>238</v>
      </c>
      <c r="C37" s="8" t="s">
        <v>54</v>
      </c>
      <c r="D37" s="60" t="s">
        <v>349</v>
      </c>
      <c r="E37" s="21" t="s">
        <v>31</v>
      </c>
      <c r="F37" s="7" t="s">
        <v>30</v>
      </c>
      <c r="G37" s="7">
        <v>1</v>
      </c>
      <c r="H37" s="17" t="s">
        <v>216</v>
      </c>
      <c r="I37" s="17" t="s">
        <v>130</v>
      </c>
      <c r="J37" s="17" t="s">
        <v>209</v>
      </c>
      <c r="K37" s="22">
        <v>182549.85</v>
      </c>
      <c r="L37" s="22">
        <v>286694.58</v>
      </c>
      <c r="M37" s="22">
        <v>0</v>
      </c>
    </row>
    <row r="38" spans="1:13" ht="58.5" customHeight="1">
      <c r="A38" s="8" t="s">
        <v>45</v>
      </c>
      <c r="B38" s="76" t="s">
        <v>55</v>
      </c>
      <c r="C38" s="8" t="s">
        <v>17</v>
      </c>
      <c r="D38" s="67" t="s">
        <v>56</v>
      </c>
      <c r="E38" s="21" t="s">
        <v>47</v>
      </c>
      <c r="F38" s="7" t="s">
        <v>48</v>
      </c>
      <c r="G38" s="7">
        <v>33.5</v>
      </c>
      <c r="H38" s="17" t="s">
        <v>216</v>
      </c>
      <c r="I38" s="17" t="s">
        <v>219</v>
      </c>
      <c r="J38" s="17" t="s">
        <v>220</v>
      </c>
      <c r="K38" s="40">
        <f>K39</f>
        <v>14577.652</v>
      </c>
      <c r="L38" s="40">
        <f>L39</f>
        <v>15288.545</v>
      </c>
      <c r="M38" s="40">
        <f>M39</f>
        <v>15981.352999999999</v>
      </c>
    </row>
    <row r="39" spans="1:13" ht="74.25" customHeight="1">
      <c r="A39" s="8" t="s">
        <v>45</v>
      </c>
      <c r="B39" s="76" t="s">
        <v>55</v>
      </c>
      <c r="C39" s="8" t="s">
        <v>58</v>
      </c>
      <c r="D39" s="63" t="s">
        <v>59</v>
      </c>
      <c r="E39" s="21" t="s">
        <v>47</v>
      </c>
      <c r="F39" s="7" t="s">
        <v>48</v>
      </c>
      <c r="G39" s="7">
        <v>33.5</v>
      </c>
      <c r="H39" s="17" t="s">
        <v>216</v>
      </c>
      <c r="I39" s="17" t="s">
        <v>219</v>
      </c>
      <c r="J39" s="17" t="s">
        <v>220</v>
      </c>
      <c r="K39" s="22">
        <v>14577.652</v>
      </c>
      <c r="L39" s="22">
        <v>15288.545</v>
      </c>
      <c r="M39" s="22">
        <v>15981.352999999999</v>
      </c>
    </row>
    <row r="40" spans="1:13" ht="60" customHeight="1">
      <c r="A40" s="8" t="s">
        <v>45</v>
      </c>
      <c r="B40" s="76" t="s">
        <v>60</v>
      </c>
      <c r="C40" s="8" t="s">
        <v>17</v>
      </c>
      <c r="D40" s="67" t="s">
        <v>61</v>
      </c>
      <c r="E40" s="21" t="s">
        <v>50</v>
      </c>
      <c r="F40" s="7" t="s">
        <v>48</v>
      </c>
      <c r="G40" s="7">
        <v>375</v>
      </c>
      <c r="H40" s="17" t="s">
        <v>216</v>
      </c>
      <c r="I40" s="17" t="s">
        <v>62</v>
      </c>
      <c r="J40" s="17" t="s">
        <v>62</v>
      </c>
      <c r="K40" s="48">
        <f>K41</f>
        <v>89115.698999999993</v>
      </c>
      <c r="L40" s="48">
        <f>L41</f>
        <v>93220.732000000004</v>
      </c>
      <c r="M40" s="48">
        <f>M41</f>
        <v>93848.819000000003</v>
      </c>
    </row>
    <row r="41" spans="1:13" ht="68.25" customHeight="1">
      <c r="A41" s="8" t="s">
        <v>45</v>
      </c>
      <c r="B41" s="76" t="s">
        <v>60</v>
      </c>
      <c r="C41" s="8" t="s">
        <v>54</v>
      </c>
      <c r="D41" s="63" t="s">
        <v>63</v>
      </c>
      <c r="E41" s="21" t="s">
        <v>50</v>
      </c>
      <c r="F41" s="7" t="s">
        <v>48</v>
      </c>
      <c r="G41" s="7">
        <v>375</v>
      </c>
      <c r="H41" s="17" t="s">
        <v>216</v>
      </c>
      <c r="I41" s="17" t="s">
        <v>62</v>
      </c>
      <c r="J41" s="17" t="s">
        <v>62</v>
      </c>
      <c r="K41" s="36">
        <v>89115.698999999993</v>
      </c>
      <c r="L41" s="36">
        <v>93220.732000000004</v>
      </c>
      <c r="M41" s="36">
        <v>93848.819000000003</v>
      </c>
    </row>
    <row r="42" spans="1:13" ht="39" customHeight="1">
      <c r="A42" s="8" t="s">
        <v>45</v>
      </c>
      <c r="B42" s="76" t="s">
        <v>27</v>
      </c>
      <c r="C42" s="8" t="s">
        <v>17</v>
      </c>
      <c r="D42" s="67" t="s">
        <v>28</v>
      </c>
      <c r="E42" s="44" t="s">
        <v>303</v>
      </c>
      <c r="F42" s="7" t="s">
        <v>22</v>
      </c>
      <c r="G42" s="50">
        <v>2</v>
      </c>
      <c r="H42" s="17" t="s">
        <v>216</v>
      </c>
      <c r="I42" s="17" t="s">
        <v>130</v>
      </c>
      <c r="J42" s="17" t="s">
        <v>130</v>
      </c>
      <c r="K42" s="48">
        <f>K43+K44</f>
        <v>1475.201</v>
      </c>
      <c r="L42" s="40">
        <v>830</v>
      </c>
      <c r="M42" s="48">
        <v>1480</v>
      </c>
    </row>
    <row r="43" spans="1:13" ht="63">
      <c r="A43" s="14" t="s">
        <v>45</v>
      </c>
      <c r="B43" s="79" t="s">
        <v>27</v>
      </c>
      <c r="C43" s="14" t="s">
        <v>58</v>
      </c>
      <c r="D43" s="44" t="s">
        <v>354</v>
      </c>
      <c r="E43" s="37" t="s">
        <v>274</v>
      </c>
      <c r="F43" s="35" t="s">
        <v>22</v>
      </c>
      <c r="G43" s="50">
        <v>83</v>
      </c>
      <c r="H43" s="17" t="s">
        <v>216</v>
      </c>
      <c r="I43" s="24" t="s">
        <v>209</v>
      </c>
      <c r="J43" s="24" t="s">
        <v>209</v>
      </c>
      <c r="K43" s="74">
        <v>845</v>
      </c>
      <c r="L43" s="36">
        <v>0</v>
      </c>
      <c r="M43" s="36">
        <v>0</v>
      </c>
    </row>
    <row r="44" spans="1:13" ht="94.5">
      <c r="A44" s="14" t="s">
        <v>45</v>
      </c>
      <c r="B44" s="79" t="s">
        <v>27</v>
      </c>
      <c r="C44" s="14" t="s">
        <v>54</v>
      </c>
      <c r="D44" s="44" t="s">
        <v>355</v>
      </c>
      <c r="E44" s="37" t="s">
        <v>31</v>
      </c>
      <c r="F44" s="35" t="s">
        <v>30</v>
      </c>
      <c r="G44" s="35">
        <v>1</v>
      </c>
      <c r="H44" s="17" t="s">
        <v>216</v>
      </c>
      <c r="I44" s="24" t="s">
        <v>209</v>
      </c>
      <c r="J44" s="24" t="s">
        <v>209</v>
      </c>
      <c r="K44" s="36">
        <v>630.20100000000002</v>
      </c>
      <c r="L44" s="36">
        <v>0</v>
      </c>
      <c r="M44" s="36">
        <v>0</v>
      </c>
    </row>
    <row r="45" spans="1:13" ht="31.5">
      <c r="A45" s="14" t="s">
        <v>45</v>
      </c>
      <c r="B45" s="79" t="s">
        <v>27</v>
      </c>
      <c r="C45" s="14" t="s">
        <v>54</v>
      </c>
      <c r="D45" s="21" t="s">
        <v>277</v>
      </c>
      <c r="E45" s="37" t="s">
        <v>31</v>
      </c>
      <c r="F45" s="35" t="s">
        <v>30</v>
      </c>
      <c r="G45" s="7">
        <v>0</v>
      </c>
      <c r="H45" s="51" t="s">
        <v>17</v>
      </c>
      <c r="I45" s="24">
        <v>1</v>
      </c>
      <c r="J45" s="24">
        <v>0</v>
      </c>
      <c r="K45" s="36">
        <v>0</v>
      </c>
      <c r="L45" s="36">
        <v>830</v>
      </c>
      <c r="M45" s="36">
        <v>0</v>
      </c>
    </row>
    <row r="46" spans="1:13" ht="47.25">
      <c r="A46" s="14" t="s">
        <v>45</v>
      </c>
      <c r="B46" s="79" t="s">
        <v>27</v>
      </c>
      <c r="C46" s="14" t="s">
        <v>54</v>
      </c>
      <c r="D46" s="21" t="s">
        <v>278</v>
      </c>
      <c r="E46" s="37" t="s">
        <v>31</v>
      </c>
      <c r="F46" s="35" t="s">
        <v>30</v>
      </c>
      <c r="G46" s="7">
        <v>0</v>
      </c>
      <c r="H46" s="51" t="s">
        <v>17</v>
      </c>
      <c r="I46" s="24" t="s">
        <v>209</v>
      </c>
      <c r="J46" s="24" t="s">
        <v>130</v>
      </c>
      <c r="K46" s="36">
        <v>0</v>
      </c>
      <c r="L46" s="36">
        <v>0</v>
      </c>
      <c r="M46" s="36">
        <v>1480</v>
      </c>
    </row>
    <row r="47" spans="1:13" ht="47.25">
      <c r="A47" s="14" t="s">
        <v>45</v>
      </c>
      <c r="B47" s="80" t="s">
        <v>32</v>
      </c>
      <c r="C47" s="20" t="s">
        <v>17</v>
      </c>
      <c r="D47" s="68" t="s">
        <v>33</v>
      </c>
      <c r="E47" s="37" t="s">
        <v>34</v>
      </c>
      <c r="F47" s="35" t="s">
        <v>30</v>
      </c>
      <c r="G47" s="35">
        <v>1</v>
      </c>
      <c r="H47" s="17" t="s">
        <v>216</v>
      </c>
      <c r="I47" s="24" t="s">
        <v>130</v>
      </c>
      <c r="J47" s="24" t="s">
        <v>130</v>
      </c>
      <c r="K47" s="75">
        <f>K48+K49+K50+K51</f>
        <v>950</v>
      </c>
      <c r="L47" s="75">
        <f>L48+L49+L50+L51</f>
        <v>970</v>
      </c>
      <c r="M47" s="75">
        <f>M48+M49+M50+M51</f>
        <v>1000</v>
      </c>
    </row>
    <row r="48" spans="1:13" ht="31.5">
      <c r="A48" s="11" t="s">
        <v>45</v>
      </c>
      <c r="B48" s="79" t="s">
        <v>32</v>
      </c>
      <c r="C48" s="8" t="s">
        <v>58</v>
      </c>
      <c r="D48" s="21" t="s">
        <v>64</v>
      </c>
      <c r="E48" s="21" t="s">
        <v>65</v>
      </c>
      <c r="F48" s="35" t="s">
        <v>30</v>
      </c>
      <c r="G48" s="7">
        <v>1</v>
      </c>
      <c r="H48" s="17" t="s">
        <v>216</v>
      </c>
      <c r="I48" s="7">
        <v>1</v>
      </c>
      <c r="J48" s="7">
        <v>1</v>
      </c>
      <c r="K48" s="22">
        <v>950</v>
      </c>
      <c r="L48" s="22">
        <v>0</v>
      </c>
      <c r="M48" s="22">
        <v>0</v>
      </c>
    </row>
    <row r="49" spans="1:13" ht="38.25" customHeight="1">
      <c r="A49" s="11" t="s">
        <v>45</v>
      </c>
      <c r="B49" s="79" t="s">
        <v>32</v>
      </c>
      <c r="C49" s="8" t="s">
        <v>58</v>
      </c>
      <c r="D49" s="21" t="s">
        <v>300</v>
      </c>
      <c r="E49" s="44" t="s">
        <v>292</v>
      </c>
      <c r="F49" s="50" t="s">
        <v>30</v>
      </c>
      <c r="G49" s="7">
        <v>0</v>
      </c>
      <c r="H49" s="51" t="s">
        <v>17</v>
      </c>
      <c r="I49" s="7">
        <v>1</v>
      </c>
      <c r="J49" s="7">
        <v>0</v>
      </c>
      <c r="K49" s="22">
        <v>0</v>
      </c>
      <c r="L49" s="22">
        <v>535.94000000000005</v>
      </c>
      <c r="M49" s="22">
        <v>0</v>
      </c>
    </row>
    <row r="50" spans="1:13" ht="31.5">
      <c r="A50" s="11" t="s">
        <v>45</v>
      </c>
      <c r="B50" s="79" t="s">
        <v>32</v>
      </c>
      <c r="C50" s="8" t="s">
        <v>58</v>
      </c>
      <c r="D50" s="21" t="s">
        <v>301</v>
      </c>
      <c r="E50" s="44" t="s">
        <v>36</v>
      </c>
      <c r="F50" s="50" t="s">
        <v>30</v>
      </c>
      <c r="G50" s="7">
        <v>0</v>
      </c>
      <c r="H50" s="51" t="s">
        <v>17</v>
      </c>
      <c r="I50" s="7">
        <v>0</v>
      </c>
      <c r="J50" s="7">
        <v>1</v>
      </c>
      <c r="K50" s="22">
        <v>0</v>
      </c>
      <c r="L50" s="22">
        <v>434.06</v>
      </c>
      <c r="M50" s="22">
        <v>0</v>
      </c>
    </row>
    <row r="51" spans="1:13" ht="31.5">
      <c r="A51" s="11" t="s">
        <v>45</v>
      </c>
      <c r="B51" s="79" t="s">
        <v>32</v>
      </c>
      <c r="C51" s="8" t="s">
        <v>58</v>
      </c>
      <c r="D51" s="21" t="s">
        <v>302</v>
      </c>
      <c r="E51" s="44" t="s">
        <v>36</v>
      </c>
      <c r="F51" s="50" t="s">
        <v>30</v>
      </c>
      <c r="G51" s="7">
        <v>0</v>
      </c>
      <c r="H51" s="51" t="s">
        <v>17</v>
      </c>
      <c r="I51" s="7">
        <v>0</v>
      </c>
      <c r="J51" s="7">
        <v>1</v>
      </c>
      <c r="K51" s="22">
        <v>0</v>
      </c>
      <c r="L51" s="22">
        <v>0</v>
      </c>
      <c r="M51" s="22">
        <v>1000</v>
      </c>
    </row>
    <row r="52" spans="1:13" ht="31.5">
      <c r="A52" s="129" t="s">
        <v>66</v>
      </c>
      <c r="B52" s="136" t="s">
        <v>17</v>
      </c>
      <c r="C52" s="138" t="s">
        <v>17</v>
      </c>
      <c r="D52" s="122" t="s">
        <v>67</v>
      </c>
      <c r="E52" s="21" t="s">
        <v>221</v>
      </c>
      <c r="F52" s="35" t="s">
        <v>68</v>
      </c>
      <c r="G52" s="49">
        <v>28924</v>
      </c>
      <c r="H52" s="24" t="s">
        <v>75</v>
      </c>
      <c r="I52" s="49">
        <v>28125</v>
      </c>
      <c r="J52" s="49">
        <v>28125</v>
      </c>
      <c r="K52" s="110">
        <f>K54+K56+K61</f>
        <v>83766.717999999993</v>
      </c>
      <c r="L52" s="110">
        <f>L54+L56+L61</f>
        <v>63235.502</v>
      </c>
      <c r="M52" s="110">
        <f>M54+M56+M61</f>
        <v>38910.358</v>
      </c>
    </row>
    <row r="53" spans="1:13" ht="31.5" customHeight="1">
      <c r="A53" s="129"/>
      <c r="B53" s="137"/>
      <c r="C53" s="139"/>
      <c r="D53" s="124"/>
      <c r="E53" s="21" t="s">
        <v>70</v>
      </c>
      <c r="F53" s="17" t="s">
        <v>22</v>
      </c>
      <c r="G53" s="17" t="s">
        <v>15</v>
      </c>
      <c r="H53" s="24" t="s">
        <v>75</v>
      </c>
      <c r="I53" s="17" t="s">
        <v>15</v>
      </c>
      <c r="J53" s="17" t="s">
        <v>15</v>
      </c>
      <c r="K53" s="110"/>
      <c r="L53" s="110"/>
      <c r="M53" s="110"/>
    </row>
    <row r="54" spans="1:13" ht="38.25" customHeight="1">
      <c r="A54" s="8" t="s">
        <v>66</v>
      </c>
      <c r="B54" s="76" t="s">
        <v>69</v>
      </c>
      <c r="C54" s="12" t="s">
        <v>17</v>
      </c>
      <c r="D54" s="67" t="s">
        <v>70</v>
      </c>
      <c r="E54" s="21" t="s">
        <v>221</v>
      </c>
      <c r="F54" s="35" t="s">
        <v>68</v>
      </c>
      <c r="G54" s="49">
        <v>28924</v>
      </c>
      <c r="H54" s="24" t="s">
        <v>75</v>
      </c>
      <c r="I54" s="49">
        <v>28125</v>
      </c>
      <c r="J54" s="49">
        <v>28125</v>
      </c>
      <c r="K54" s="40">
        <f>K55</f>
        <v>35602.718000000001</v>
      </c>
      <c r="L54" s="40">
        <f>L55</f>
        <v>38155.082000000002</v>
      </c>
      <c r="M54" s="40">
        <f>M55</f>
        <v>38310.358</v>
      </c>
    </row>
    <row r="55" spans="1:13" ht="37.5" customHeight="1">
      <c r="A55" s="8" t="s">
        <v>66</v>
      </c>
      <c r="B55" s="76" t="s">
        <v>69</v>
      </c>
      <c r="C55" s="8" t="s">
        <v>71</v>
      </c>
      <c r="D55" s="37" t="s">
        <v>72</v>
      </c>
      <c r="E55" s="21" t="s">
        <v>221</v>
      </c>
      <c r="F55" s="35" t="s">
        <v>68</v>
      </c>
      <c r="G55" s="49">
        <v>28924</v>
      </c>
      <c r="H55" s="24" t="s">
        <v>75</v>
      </c>
      <c r="I55" s="49">
        <v>28125</v>
      </c>
      <c r="J55" s="49">
        <v>28125</v>
      </c>
      <c r="K55" s="36">
        <v>35602.718000000001</v>
      </c>
      <c r="L55" s="36">
        <v>38155.082000000002</v>
      </c>
      <c r="M55" s="36">
        <v>38310.358</v>
      </c>
    </row>
    <row r="56" spans="1:13" ht="31.5" customHeight="1">
      <c r="A56" s="14" t="s">
        <v>66</v>
      </c>
      <c r="B56" s="79" t="s">
        <v>27</v>
      </c>
      <c r="C56" s="14" t="s">
        <v>17</v>
      </c>
      <c r="D56" s="68" t="s">
        <v>28</v>
      </c>
      <c r="E56" s="37" t="s">
        <v>282</v>
      </c>
      <c r="F56" s="35" t="s">
        <v>30</v>
      </c>
      <c r="G56" s="35">
        <f>G57+G58+G59+G60</f>
        <v>2</v>
      </c>
      <c r="H56" s="24" t="s">
        <v>75</v>
      </c>
      <c r="I56" s="24" t="s">
        <v>299</v>
      </c>
      <c r="J56" s="24" t="s">
        <v>209</v>
      </c>
      <c r="K56" s="75">
        <f>K57+K58+K59+K60</f>
        <v>47588</v>
      </c>
      <c r="L56" s="75">
        <f>L57+L58+L59+L60</f>
        <v>24500.42</v>
      </c>
      <c r="M56" s="75">
        <f>M57+M58+M59+M60</f>
        <v>0</v>
      </c>
    </row>
    <row r="57" spans="1:13" ht="39.75" customHeight="1">
      <c r="A57" s="14" t="s">
        <v>66</v>
      </c>
      <c r="B57" s="79" t="s">
        <v>27</v>
      </c>
      <c r="C57" s="14" t="s">
        <v>71</v>
      </c>
      <c r="D57" s="69" t="s">
        <v>279</v>
      </c>
      <c r="E57" s="37" t="s">
        <v>31</v>
      </c>
      <c r="F57" s="35" t="s">
        <v>30</v>
      </c>
      <c r="G57" s="35">
        <v>1</v>
      </c>
      <c r="H57" s="24" t="s">
        <v>75</v>
      </c>
      <c r="I57" s="52" t="s">
        <v>209</v>
      </c>
      <c r="J57" s="52" t="s">
        <v>209</v>
      </c>
      <c r="K57" s="36">
        <v>24879.785</v>
      </c>
      <c r="L57" s="36">
        <v>0</v>
      </c>
      <c r="M57" s="36">
        <v>0</v>
      </c>
    </row>
    <row r="58" spans="1:13" ht="48" customHeight="1">
      <c r="A58" s="14" t="s">
        <v>66</v>
      </c>
      <c r="B58" s="79" t="s">
        <v>27</v>
      </c>
      <c r="C58" s="14" t="s">
        <v>71</v>
      </c>
      <c r="D58" s="69" t="s">
        <v>280</v>
      </c>
      <c r="E58" s="37" t="s">
        <v>31</v>
      </c>
      <c r="F58" s="35" t="s">
        <v>30</v>
      </c>
      <c r="G58" s="35">
        <v>1</v>
      </c>
      <c r="H58" s="24" t="s">
        <v>75</v>
      </c>
      <c r="I58" s="52" t="s">
        <v>209</v>
      </c>
      <c r="J58" s="52" t="s">
        <v>209</v>
      </c>
      <c r="K58" s="36">
        <v>22708.215</v>
      </c>
      <c r="L58" s="36">
        <v>0</v>
      </c>
      <c r="M58" s="36">
        <v>0</v>
      </c>
    </row>
    <row r="59" spans="1:13" ht="31.5" customHeight="1">
      <c r="A59" s="14" t="s">
        <v>66</v>
      </c>
      <c r="B59" s="79" t="s">
        <v>27</v>
      </c>
      <c r="C59" s="14" t="s">
        <v>71</v>
      </c>
      <c r="D59" s="69" t="s">
        <v>281</v>
      </c>
      <c r="E59" s="37" t="s">
        <v>31</v>
      </c>
      <c r="F59" s="35" t="s">
        <v>30</v>
      </c>
      <c r="G59" s="35">
        <v>0</v>
      </c>
      <c r="H59" s="24" t="s">
        <v>17</v>
      </c>
      <c r="I59" s="52" t="s">
        <v>180</v>
      </c>
      <c r="J59" s="52" t="s">
        <v>209</v>
      </c>
      <c r="K59" s="36">
        <v>0</v>
      </c>
      <c r="L59" s="36">
        <v>24150.42</v>
      </c>
      <c r="M59" s="36">
        <v>0</v>
      </c>
    </row>
    <row r="60" spans="1:13" ht="31.5" customHeight="1">
      <c r="A60" s="14" t="s">
        <v>66</v>
      </c>
      <c r="B60" s="79" t="s">
        <v>27</v>
      </c>
      <c r="C60" s="14" t="s">
        <v>71</v>
      </c>
      <c r="D60" s="69" t="s">
        <v>283</v>
      </c>
      <c r="E60" s="37" t="s">
        <v>170</v>
      </c>
      <c r="F60" s="35" t="s">
        <v>30</v>
      </c>
      <c r="G60" s="35">
        <v>0</v>
      </c>
      <c r="H60" s="24" t="s">
        <v>17</v>
      </c>
      <c r="I60" s="52" t="s">
        <v>130</v>
      </c>
      <c r="J60" s="52" t="s">
        <v>209</v>
      </c>
      <c r="K60" s="36">
        <v>0</v>
      </c>
      <c r="L60" s="36">
        <v>350</v>
      </c>
      <c r="M60" s="36">
        <v>0</v>
      </c>
    </row>
    <row r="61" spans="1:13" ht="47.25" customHeight="1">
      <c r="A61" s="14" t="s">
        <v>66</v>
      </c>
      <c r="B61" s="80" t="s">
        <v>32</v>
      </c>
      <c r="C61" s="20" t="s">
        <v>17</v>
      </c>
      <c r="D61" s="68" t="s">
        <v>33</v>
      </c>
      <c r="E61" s="37" t="s">
        <v>34</v>
      </c>
      <c r="F61" s="35" t="s">
        <v>30</v>
      </c>
      <c r="G61" s="35">
        <v>1</v>
      </c>
      <c r="H61" s="24" t="s">
        <v>75</v>
      </c>
      <c r="I61" s="24" t="s">
        <v>209</v>
      </c>
      <c r="J61" s="24" t="s">
        <v>209</v>
      </c>
      <c r="K61" s="75">
        <v>576</v>
      </c>
      <c r="L61" s="75">
        <v>580</v>
      </c>
      <c r="M61" s="75">
        <f>M64</f>
        <v>600</v>
      </c>
    </row>
    <row r="62" spans="1:13" ht="31.5" customHeight="1">
      <c r="A62" s="14" t="s">
        <v>66</v>
      </c>
      <c r="B62" s="79" t="s">
        <v>32</v>
      </c>
      <c r="C62" s="14" t="s">
        <v>71</v>
      </c>
      <c r="D62" s="21" t="s">
        <v>305</v>
      </c>
      <c r="E62" s="37" t="s">
        <v>36</v>
      </c>
      <c r="F62" s="35" t="s">
        <v>30</v>
      </c>
      <c r="G62" s="17">
        <v>13</v>
      </c>
      <c r="H62" s="24" t="s">
        <v>75</v>
      </c>
      <c r="I62" s="24">
        <v>0</v>
      </c>
      <c r="J62" s="24">
        <v>0</v>
      </c>
      <c r="K62" s="36">
        <v>576</v>
      </c>
      <c r="L62" s="36">
        <v>0</v>
      </c>
      <c r="M62" s="36">
        <v>0</v>
      </c>
    </row>
    <row r="63" spans="1:13" ht="31.5" customHeight="1">
      <c r="A63" s="14" t="s">
        <v>66</v>
      </c>
      <c r="B63" s="79" t="s">
        <v>32</v>
      </c>
      <c r="C63" s="14" t="s">
        <v>71</v>
      </c>
      <c r="D63" s="21" t="s">
        <v>287</v>
      </c>
      <c r="E63" s="37" t="s">
        <v>36</v>
      </c>
      <c r="F63" s="35" t="s">
        <v>30</v>
      </c>
      <c r="G63" s="17" t="s">
        <v>209</v>
      </c>
      <c r="H63" s="24" t="s">
        <v>17</v>
      </c>
      <c r="I63" s="51" t="s">
        <v>180</v>
      </c>
      <c r="J63" s="24">
        <v>0</v>
      </c>
      <c r="K63" s="36">
        <v>0</v>
      </c>
      <c r="L63" s="36">
        <v>580</v>
      </c>
      <c r="M63" s="36">
        <v>0</v>
      </c>
    </row>
    <row r="64" spans="1:13" ht="26.25" customHeight="1">
      <c r="A64" s="14" t="s">
        <v>66</v>
      </c>
      <c r="B64" s="79" t="s">
        <v>32</v>
      </c>
      <c r="C64" s="14" t="s">
        <v>71</v>
      </c>
      <c r="D64" s="21" t="s">
        <v>261</v>
      </c>
      <c r="E64" s="44" t="s">
        <v>298</v>
      </c>
      <c r="F64" s="35" t="s">
        <v>30</v>
      </c>
      <c r="G64" s="17" t="s">
        <v>209</v>
      </c>
      <c r="H64" s="24" t="s">
        <v>17</v>
      </c>
      <c r="I64" s="24">
        <v>0</v>
      </c>
      <c r="J64" s="51" t="s">
        <v>308</v>
      </c>
      <c r="K64" s="36">
        <v>0</v>
      </c>
      <c r="L64" s="36">
        <v>0</v>
      </c>
      <c r="M64" s="36">
        <v>600</v>
      </c>
    </row>
    <row r="65" spans="1:13" ht="47.25" customHeight="1">
      <c r="A65" s="15" t="s">
        <v>77</v>
      </c>
      <c r="B65" s="105" t="s">
        <v>17</v>
      </c>
      <c r="C65" s="104" t="s">
        <v>17</v>
      </c>
      <c r="D65" s="46" t="s">
        <v>78</v>
      </c>
      <c r="E65" s="44" t="s">
        <v>222</v>
      </c>
      <c r="F65" s="7" t="s">
        <v>22</v>
      </c>
      <c r="G65" s="7">
        <v>46</v>
      </c>
      <c r="H65" s="17" t="s">
        <v>75</v>
      </c>
      <c r="I65" s="17" t="s">
        <v>223</v>
      </c>
      <c r="J65" s="17" t="s">
        <v>223</v>
      </c>
      <c r="K65" s="29">
        <f>K66+K69+K74</f>
        <v>49227.67</v>
      </c>
      <c r="L65" s="29">
        <f>L66+L69+L74</f>
        <v>40683.699000000001</v>
      </c>
      <c r="M65" s="29">
        <f>M66+M69+M74</f>
        <v>41488.807000000001</v>
      </c>
    </row>
    <row r="66" spans="1:13" ht="57" customHeight="1">
      <c r="A66" s="8" t="s">
        <v>77</v>
      </c>
      <c r="B66" s="76" t="s">
        <v>79</v>
      </c>
      <c r="C66" s="8" t="s">
        <v>17</v>
      </c>
      <c r="D66" s="67" t="s">
        <v>80</v>
      </c>
      <c r="E66" s="21" t="s">
        <v>222</v>
      </c>
      <c r="F66" s="7" t="s">
        <v>22</v>
      </c>
      <c r="G66" s="7">
        <v>46</v>
      </c>
      <c r="H66" s="17" t="s">
        <v>75</v>
      </c>
      <c r="I66" s="17" t="s">
        <v>223</v>
      </c>
      <c r="J66" s="17" t="s">
        <v>223</v>
      </c>
      <c r="K66" s="36">
        <v>35919.01</v>
      </c>
      <c r="L66" s="36">
        <v>38038.099000000002</v>
      </c>
      <c r="M66" s="36">
        <v>38188.807000000001</v>
      </c>
    </row>
    <row r="67" spans="1:13" ht="47.25" customHeight="1">
      <c r="A67" s="8" t="s">
        <v>77</v>
      </c>
      <c r="B67" s="76" t="s">
        <v>79</v>
      </c>
      <c r="C67" s="8" t="s">
        <v>81</v>
      </c>
      <c r="D67" s="37" t="s">
        <v>82</v>
      </c>
      <c r="E67" s="21" t="s">
        <v>222</v>
      </c>
      <c r="F67" s="7" t="s">
        <v>22</v>
      </c>
      <c r="G67" s="7">
        <v>30</v>
      </c>
      <c r="H67" s="17" t="s">
        <v>75</v>
      </c>
      <c r="I67" s="17" t="s">
        <v>224</v>
      </c>
      <c r="J67" s="17" t="s">
        <v>224</v>
      </c>
      <c r="K67" s="39">
        <v>20217.52</v>
      </c>
      <c r="L67" s="39">
        <v>21358.981</v>
      </c>
      <c r="M67" s="39">
        <v>21475.746999999999</v>
      </c>
    </row>
    <row r="68" spans="1:13" ht="47.25" customHeight="1">
      <c r="A68" s="8" t="s">
        <v>77</v>
      </c>
      <c r="B68" s="76" t="s">
        <v>79</v>
      </c>
      <c r="C68" s="8" t="s">
        <v>83</v>
      </c>
      <c r="D68" s="37" t="s">
        <v>82</v>
      </c>
      <c r="E68" s="21" t="s">
        <v>222</v>
      </c>
      <c r="F68" s="7" t="s">
        <v>22</v>
      </c>
      <c r="G68" s="7">
        <v>16</v>
      </c>
      <c r="H68" s="17" t="s">
        <v>75</v>
      </c>
      <c r="I68" s="17" t="s">
        <v>225</v>
      </c>
      <c r="J68" s="17" t="s">
        <v>225</v>
      </c>
      <c r="K68" s="39">
        <v>15649.089</v>
      </c>
      <c r="L68" s="39">
        <v>16626.716</v>
      </c>
      <c r="M68" s="39">
        <v>16660.66</v>
      </c>
    </row>
    <row r="69" spans="1:13" ht="31.5" customHeight="1">
      <c r="A69" s="14" t="s">
        <v>77</v>
      </c>
      <c r="B69" s="80" t="s">
        <v>27</v>
      </c>
      <c r="C69" s="20" t="s">
        <v>17</v>
      </c>
      <c r="D69" s="68" t="s">
        <v>28</v>
      </c>
      <c r="E69" s="37" t="s">
        <v>239</v>
      </c>
      <c r="F69" s="35" t="s">
        <v>30</v>
      </c>
      <c r="G69" s="53">
        <v>2</v>
      </c>
      <c r="H69" s="17" t="s">
        <v>75</v>
      </c>
      <c r="I69" s="32" t="s">
        <v>130</v>
      </c>
      <c r="J69" s="32" t="s">
        <v>130</v>
      </c>
      <c r="K69" s="75">
        <f>K70+K71+K72+K73</f>
        <v>12873.66</v>
      </c>
      <c r="L69" s="40">
        <v>2035</v>
      </c>
      <c r="M69" s="40">
        <v>2650</v>
      </c>
    </row>
    <row r="70" spans="1:13" ht="31.5" customHeight="1">
      <c r="A70" s="14" t="s">
        <v>77</v>
      </c>
      <c r="B70" s="79" t="s">
        <v>27</v>
      </c>
      <c r="C70" s="14" t="s">
        <v>81</v>
      </c>
      <c r="D70" s="44" t="s">
        <v>368</v>
      </c>
      <c r="E70" s="37" t="s">
        <v>73</v>
      </c>
      <c r="F70" s="35" t="s">
        <v>30</v>
      </c>
      <c r="G70" s="35">
        <v>2</v>
      </c>
      <c r="H70" s="17" t="s">
        <v>75</v>
      </c>
      <c r="I70" s="24" t="s">
        <v>209</v>
      </c>
      <c r="J70" s="24" t="s">
        <v>209</v>
      </c>
      <c r="K70" s="36">
        <f>10565.72+2000</f>
        <v>12565.72</v>
      </c>
      <c r="L70" s="74">
        <v>0</v>
      </c>
      <c r="M70" s="74">
        <v>0</v>
      </c>
    </row>
    <row r="71" spans="1:13" ht="31.5" customHeight="1">
      <c r="A71" s="14" t="s">
        <v>77</v>
      </c>
      <c r="B71" s="79" t="s">
        <v>27</v>
      </c>
      <c r="C71" s="14" t="s">
        <v>81</v>
      </c>
      <c r="D71" s="44" t="s">
        <v>284</v>
      </c>
      <c r="E71" s="37" t="s">
        <v>73</v>
      </c>
      <c r="F71" s="35" t="s">
        <v>30</v>
      </c>
      <c r="G71" s="35">
        <v>0</v>
      </c>
      <c r="H71" s="17" t="s">
        <v>75</v>
      </c>
      <c r="I71" s="24" t="s">
        <v>130</v>
      </c>
      <c r="J71" s="24" t="s">
        <v>209</v>
      </c>
      <c r="K71" s="36">
        <v>0</v>
      </c>
      <c r="L71" s="74">
        <v>135</v>
      </c>
      <c r="M71" s="74">
        <v>0</v>
      </c>
    </row>
    <row r="72" spans="1:13" ht="31.5" customHeight="1">
      <c r="A72" s="14" t="s">
        <v>77</v>
      </c>
      <c r="B72" s="79" t="s">
        <v>27</v>
      </c>
      <c r="C72" s="14" t="s">
        <v>81</v>
      </c>
      <c r="D72" s="44" t="s">
        <v>286</v>
      </c>
      <c r="E72" s="37" t="s">
        <v>73</v>
      </c>
      <c r="F72" s="35" t="s">
        <v>30</v>
      </c>
      <c r="G72" s="35">
        <v>0</v>
      </c>
      <c r="H72" s="17" t="s">
        <v>75</v>
      </c>
      <c r="I72" s="24" t="s">
        <v>130</v>
      </c>
      <c r="J72" s="24" t="s">
        <v>130</v>
      </c>
      <c r="K72" s="36">
        <v>0</v>
      </c>
      <c r="L72" s="74">
        <v>1900</v>
      </c>
      <c r="M72" s="74">
        <v>2650</v>
      </c>
    </row>
    <row r="73" spans="1:13" ht="31.5" customHeight="1">
      <c r="A73" s="24" t="s">
        <v>77</v>
      </c>
      <c r="B73" s="79" t="s">
        <v>27</v>
      </c>
      <c r="C73" s="14" t="s">
        <v>83</v>
      </c>
      <c r="D73" s="44" t="s">
        <v>370</v>
      </c>
      <c r="E73" s="37" t="s">
        <v>31</v>
      </c>
      <c r="F73" s="35" t="s">
        <v>30</v>
      </c>
      <c r="G73" s="35">
        <v>1</v>
      </c>
      <c r="H73" s="17" t="s">
        <v>75</v>
      </c>
      <c r="I73" s="24" t="s">
        <v>209</v>
      </c>
      <c r="J73" s="24" t="s">
        <v>209</v>
      </c>
      <c r="K73" s="36">
        <f>2307.94-2000</f>
        <v>307.94000000000005</v>
      </c>
      <c r="L73" s="74">
        <v>0</v>
      </c>
      <c r="M73" s="74">
        <v>0</v>
      </c>
    </row>
    <row r="74" spans="1:13" ht="47.25" customHeight="1">
      <c r="A74" s="14" t="s">
        <v>77</v>
      </c>
      <c r="B74" s="80" t="s">
        <v>32</v>
      </c>
      <c r="C74" s="20" t="s">
        <v>17</v>
      </c>
      <c r="D74" s="68" t="s">
        <v>33</v>
      </c>
      <c r="E74" s="37" t="s">
        <v>34</v>
      </c>
      <c r="F74" s="35" t="s">
        <v>30</v>
      </c>
      <c r="G74" s="35">
        <v>1</v>
      </c>
      <c r="H74" s="17" t="s">
        <v>75</v>
      </c>
      <c r="I74" s="24" t="s">
        <v>209</v>
      </c>
      <c r="J74" s="24" t="s">
        <v>209</v>
      </c>
      <c r="K74" s="75">
        <f>K75+K76+K77</f>
        <v>435</v>
      </c>
      <c r="L74" s="75">
        <f>L75+L76+L77</f>
        <v>610.6</v>
      </c>
      <c r="M74" s="75">
        <f>M75+M76+M77</f>
        <v>650</v>
      </c>
    </row>
    <row r="75" spans="1:13" ht="31.5" customHeight="1">
      <c r="A75" s="14" t="s">
        <v>77</v>
      </c>
      <c r="B75" s="79" t="s">
        <v>32</v>
      </c>
      <c r="C75" s="14" t="s">
        <v>81</v>
      </c>
      <c r="D75" s="21" t="s">
        <v>85</v>
      </c>
      <c r="E75" s="21" t="s">
        <v>212</v>
      </c>
      <c r="F75" s="35" t="s">
        <v>30</v>
      </c>
      <c r="G75" s="7">
        <v>1</v>
      </c>
      <c r="H75" s="17" t="s">
        <v>75</v>
      </c>
      <c r="I75" s="7">
        <v>0</v>
      </c>
      <c r="J75" s="90">
        <v>0</v>
      </c>
      <c r="K75" s="22">
        <v>435</v>
      </c>
      <c r="L75" s="22">
        <v>0</v>
      </c>
      <c r="M75" s="22">
        <v>0</v>
      </c>
    </row>
    <row r="76" spans="1:13" ht="31.5" customHeight="1">
      <c r="A76" s="14" t="s">
        <v>77</v>
      </c>
      <c r="B76" s="79" t="s">
        <v>32</v>
      </c>
      <c r="C76" s="14" t="s">
        <v>81</v>
      </c>
      <c r="D76" s="21" t="s">
        <v>289</v>
      </c>
      <c r="E76" s="21" t="s">
        <v>288</v>
      </c>
      <c r="F76" s="35" t="s">
        <v>30</v>
      </c>
      <c r="G76" s="7">
        <v>0</v>
      </c>
      <c r="H76" s="17" t="s">
        <v>75</v>
      </c>
      <c r="I76" s="7">
        <v>1</v>
      </c>
      <c r="J76" s="90">
        <v>0</v>
      </c>
      <c r="K76" s="22">
        <v>0</v>
      </c>
      <c r="L76" s="22">
        <v>610.6</v>
      </c>
      <c r="M76" s="22">
        <v>0</v>
      </c>
    </row>
    <row r="77" spans="1:13" ht="31.5" customHeight="1">
      <c r="A77" s="14" t="s">
        <v>77</v>
      </c>
      <c r="B77" s="79" t="s">
        <v>32</v>
      </c>
      <c r="C77" s="14" t="s">
        <v>81</v>
      </c>
      <c r="D77" s="21" t="s">
        <v>261</v>
      </c>
      <c r="E77" s="44" t="s">
        <v>298</v>
      </c>
      <c r="F77" s="35" t="s">
        <v>30</v>
      </c>
      <c r="G77" s="7">
        <v>0</v>
      </c>
      <c r="H77" s="17" t="s">
        <v>75</v>
      </c>
      <c r="I77" s="7">
        <v>0</v>
      </c>
      <c r="J77" s="90">
        <v>50</v>
      </c>
      <c r="K77" s="22">
        <v>0</v>
      </c>
      <c r="L77" s="22">
        <v>0</v>
      </c>
      <c r="M77" s="22">
        <v>650</v>
      </c>
    </row>
    <row r="78" spans="1:13" ht="31.5">
      <c r="A78" s="23" t="s">
        <v>86</v>
      </c>
      <c r="B78" s="81" t="s">
        <v>17</v>
      </c>
      <c r="C78" s="23" t="s">
        <v>17</v>
      </c>
      <c r="D78" s="16" t="s">
        <v>87</v>
      </c>
      <c r="E78" s="41" t="s">
        <v>329</v>
      </c>
      <c r="F78" s="95" t="s">
        <v>330</v>
      </c>
      <c r="G78" s="49" t="s">
        <v>333</v>
      </c>
      <c r="H78" s="17" t="s">
        <v>75</v>
      </c>
      <c r="I78" s="49" t="s">
        <v>333</v>
      </c>
      <c r="J78" s="49" t="s">
        <v>333</v>
      </c>
      <c r="K78" s="84">
        <f>K79+K87</f>
        <v>16962.23</v>
      </c>
      <c r="L78" s="29">
        <f>L79+K87</f>
        <v>16962.23</v>
      </c>
      <c r="M78" s="29">
        <f>M79+M87</f>
        <v>16962.23</v>
      </c>
    </row>
    <row r="79" spans="1:13" ht="47.25" customHeight="1">
      <c r="A79" s="8" t="s">
        <v>86</v>
      </c>
      <c r="B79" s="77" t="s">
        <v>89</v>
      </c>
      <c r="C79" s="8" t="s">
        <v>17</v>
      </c>
      <c r="D79" s="67" t="s">
        <v>90</v>
      </c>
      <c r="E79" s="21" t="s">
        <v>329</v>
      </c>
      <c r="F79" s="87" t="s">
        <v>331</v>
      </c>
      <c r="G79" s="49" t="s">
        <v>332</v>
      </c>
      <c r="H79" s="17" t="s">
        <v>75</v>
      </c>
      <c r="I79" s="49" t="s">
        <v>332</v>
      </c>
      <c r="J79" s="49" t="s">
        <v>332</v>
      </c>
      <c r="K79" s="72">
        <v>3319</v>
      </c>
      <c r="L79" s="48">
        <v>3319</v>
      </c>
      <c r="M79" s="48">
        <v>3319</v>
      </c>
    </row>
    <row r="80" spans="1:13" ht="47.25" customHeight="1">
      <c r="A80" s="8" t="s">
        <v>86</v>
      </c>
      <c r="B80" s="76" t="s">
        <v>89</v>
      </c>
      <c r="C80" s="8" t="s">
        <v>42</v>
      </c>
      <c r="D80" s="60" t="s">
        <v>92</v>
      </c>
      <c r="E80" s="21" t="s">
        <v>292</v>
      </c>
      <c r="F80" s="87" t="s">
        <v>22</v>
      </c>
      <c r="G80" s="56">
        <v>2</v>
      </c>
      <c r="H80" s="17" t="s">
        <v>262</v>
      </c>
      <c r="I80" s="51" t="s">
        <v>180</v>
      </c>
      <c r="J80" s="51" t="s">
        <v>180</v>
      </c>
      <c r="K80" s="73">
        <v>1060</v>
      </c>
      <c r="L80" s="36">
        <v>1060</v>
      </c>
      <c r="M80" s="36">
        <v>1060</v>
      </c>
    </row>
    <row r="81" spans="1:13" ht="57.75" customHeight="1">
      <c r="A81" s="8" t="s">
        <v>86</v>
      </c>
      <c r="B81" s="76" t="s">
        <v>89</v>
      </c>
      <c r="C81" s="8" t="s">
        <v>42</v>
      </c>
      <c r="D81" s="60" t="s">
        <v>263</v>
      </c>
      <c r="E81" s="21" t="s">
        <v>292</v>
      </c>
      <c r="F81" s="87" t="s">
        <v>22</v>
      </c>
      <c r="G81" s="56">
        <v>1</v>
      </c>
      <c r="H81" s="17" t="s">
        <v>262</v>
      </c>
      <c r="I81" s="51" t="s">
        <v>130</v>
      </c>
      <c r="J81" s="51" t="s">
        <v>130</v>
      </c>
      <c r="K81" s="73">
        <v>60</v>
      </c>
      <c r="L81" s="36">
        <v>60</v>
      </c>
      <c r="M81" s="36">
        <v>60</v>
      </c>
    </row>
    <row r="82" spans="1:13" ht="70.5" customHeight="1">
      <c r="A82" s="14" t="s">
        <v>86</v>
      </c>
      <c r="B82" s="79" t="s">
        <v>89</v>
      </c>
      <c r="C82" s="14" t="s">
        <v>42</v>
      </c>
      <c r="D82" s="63" t="s">
        <v>93</v>
      </c>
      <c r="E82" s="37" t="s">
        <v>88</v>
      </c>
      <c r="F82" s="35" t="s">
        <v>68</v>
      </c>
      <c r="G82" s="56" t="s">
        <v>94</v>
      </c>
      <c r="H82" s="17" t="s">
        <v>241</v>
      </c>
      <c r="I82" s="24" t="s">
        <v>95</v>
      </c>
      <c r="J82" s="24" t="s">
        <v>95</v>
      </c>
      <c r="K82" s="73">
        <v>90</v>
      </c>
      <c r="L82" s="36">
        <v>90</v>
      </c>
      <c r="M82" s="36">
        <v>90</v>
      </c>
    </row>
    <row r="83" spans="1:13" ht="60" customHeight="1">
      <c r="A83" s="25" t="s">
        <v>86</v>
      </c>
      <c r="B83" s="100" t="s">
        <v>89</v>
      </c>
      <c r="C83" s="25" t="s">
        <v>42</v>
      </c>
      <c r="D83" s="42" t="s">
        <v>369</v>
      </c>
      <c r="E83" s="44" t="s">
        <v>292</v>
      </c>
      <c r="F83" s="50" t="s">
        <v>22</v>
      </c>
      <c r="G83" s="56">
        <v>1</v>
      </c>
      <c r="H83" s="51" t="s">
        <v>242</v>
      </c>
      <c r="I83" s="51" t="s">
        <v>209</v>
      </c>
      <c r="J83" s="51" t="s">
        <v>209</v>
      </c>
      <c r="K83" s="73">
        <v>300</v>
      </c>
      <c r="L83" s="36">
        <v>0</v>
      </c>
      <c r="M83" s="36">
        <v>0</v>
      </c>
    </row>
    <row r="84" spans="1:13" ht="31.5" customHeight="1">
      <c r="A84" s="14" t="s">
        <v>86</v>
      </c>
      <c r="B84" s="79" t="s">
        <v>89</v>
      </c>
      <c r="C84" s="14" t="s">
        <v>42</v>
      </c>
      <c r="D84" s="63" t="s">
        <v>96</v>
      </c>
      <c r="E84" s="37" t="s">
        <v>97</v>
      </c>
      <c r="F84" s="35" t="s">
        <v>68</v>
      </c>
      <c r="G84" s="56">
        <v>0</v>
      </c>
      <c r="H84" s="17"/>
      <c r="I84" s="24" t="s">
        <v>99</v>
      </c>
      <c r="J84" s="24" t="s">
        <v>99</v>
      </c>
      <c r="K84" s="73">
        <v>0</v>
      </c>
      <c r="L84" s="36">
        <v>120</v>
      </c>
      <c r="M84" s="36">
        <v>120</v>
      </c>
    </row>
    <row r="85" spans="1:13" ht="51.75" customHeight="1">
      <c r="A85" s="14" t="s">
        <v>86</v>
      </c>
      <c r="B85" s="79" t="s">
        <v>89</v>
      </c>
      <c r="C85" s="14" t="s">
        <v>42</v>
      </c>
      <c r="D85" s="63" t="s">
        <v>100</v>
      </c>
      <c r="E85" s="37" t="s">
        <v>292</v>
      </c>
      <c r="F85" s="35" t="s">
        <v>22</v>
      </c>
      <c r="G85" s="56">
        <v>2</v>
      </c>
      <c r="H85" s="17" t="s">
        <v>243</v>
      </c>
      <c r="I85" s="24" t="s">
        <v>180</v>
      </c>
      <c r="J85" s="24" t="s">
        <v>180</v>
      </c>
      <c r="K85" s="73">
        <v>1619</v>
      </c>
      <c r="L85" s="36">
        <v>1619</v>
      </c>
      <c r="M85" s="36">
        <v>1619</v>
      </c>
    </row>
    <row r="86" spans="1:13" ht="31.5" customHeight="1">
      <c r="A86" s="14" t="s">
        <v>86</v>
      </c>
      <c r="B86" s="79" t="s">
        <v>89</v>
      </c>
      <c r="C86" s="14" t="s">
        <v>42</v>
      </c>
      <c r="D86" s="63" t="s">
        <v>101</v>
      </c>
      <c r="E86" s="37" t="s">
        <v>97</v>
      </c>
      <c r="F86" s="35" t="s">
        <v>68</v>
      </c>
      <c r="G86" s="56" t="s">
        <v>102</v>
      </c>
      <c r="H86" s="17" t="s">
        <v>317</v>
      </c>
      <c r="I86" s="24" t="s">
        <v>98</v>
      </c>
      <c r="J86" s="24" t="s">
        <v>102</v>
      </c>
      <c r="K86" s="73">
        <f>120+70</f>
        <v>190</v>
      </c>
      <c r="L86" s="36">
        <v>120</v>
      </c>
      <c r="M86" s="36">
        <v>120</v>
      </c>
    </row>
    <row r="87" spans="1:13" ht="31.5" customHeight="1">
      <c r="A87" s="8" t="s">
        <v>86</v>
      </c>
      <c r="B87" s="76" t="s">
        <v>103</v>
      </c>
      <c r="C87" s="8" t="s">
        <v>17</v>
      </c>
      <c r="D87" s="67" t="s">
        <v>104</v>
      </c>
      <c r="E87" s="21" t="s">
        <v>88</v>
      </c>
      <c r="F87" s="7" t="s">
        <v>68</v>
      </c>
      <c r="G87" s="53">
        <f>G88+G89+G90+G91+G92+G93+G94+G96+G97+G98+G99+G100+G95</f>
        <v>109500</v>
      </c>
      <c r="H87" s="17" t="s">
        <v>216</v>
      </c>
      <c r="I87" s="53">
        <f>I88+I89+I90+I91+I92+I93+I94+I96+I97+I98+I99+I100</f>
        <v>109500</v>
      </c>
      <c r="J87" s="53">
        <f>J88+J89+J90+J91+J92+J93+J94+J96+J97+J98+J99+J100</f>
        <v>109500</v>
      </c>
      <c r="K87" s="48">
        <v>13643.23</v>
      </c>
      <c r="L87" s="48">
        <v>13643.23</v>
      </c>
      <c r="M87" s="48">
        <v>13643.23</v>
      </c>
    </row>
    <row r="88" spans="1:13" ht="47.25" customHeight="1">
      <c r="A88" s="8" t="s">
        <v>86</v>
      </c>
      <c r="B88" s="76" t="s">
        <v>103</v>
      </c>
      <c r="C88" s="8" t="s">
        <v>71</v>
      </c>
      <c r="D88" s="60" t="s">
        <v>92</v>
      </c>
      <c r="E88" s="21" t="s">
        <v>88</v>
      </c>
      <c r="F88" s="7" t="s">
        <v>68</v>
      </c>
      <c r="G88" s="53">
        <v>9500</v>
      </c>
      <c r="H88" s="17" t="s">
        <v>265</v>
      </c>
      <c r="I88" s="17" t="s">
        <v>91</v>
      </c>
      <c r="J88" s="17" t="s">
        <v>91</v>
      </c>
      <c r="K88" s="73">
        <v>1045</v>
      </c>
      <c r="L88" s="73">
        <v>1045</v>
      </c>
      <c r="M88" s="73">
        <v>1045</v>
      </c>
    </row>
    <row r="89" spans="1:13" ht="31.5" customHeight="1">
      <c r="A89" s="8" t="s">
        <v>86</v>
      </c>
      <c r="B89" s="76" t="s">
        <v>103</v>
      </c>
      <c r="C89" s="8" t="s">
        <v>71</v>
      </c>
      <c r="D89" s="60" t="s">
        <v>105</v>
      </c>
      <c r="E89" s="21" t="s">
        <v>88</v>
      </c>
      <c r="F89" s="7" t="s">
        <v>68</v>
      </c>
      <c r="G89" s="53">
        <v>3000</v>
      </c>
      <c r="H89" s="17" t="s">
        <v>273</v>
      </c>
      <c r="I89" s="17" t="s">
        <v>106</v>
      </c>
      <c r="J89" s="17" t="s">
        <v>106</v>
      </c>
      <c r="K89" s="73">
        <v>426</v>
      </c>
      <c r="L89" s="73">
        <v>426</v>
      </c>
      <c r="M89" s="73">
        <v>426</v>
      </c>
    </row>
    <row r="90" spans="1:13" ht="50.25" customHeight="1">
      <c r="A90" s="8" t="s">
        <v>86</v>
      </c>
      <c r="B90" s="76" t="s">
        <v>103</v>
      </c>
      <c r="C90" s="8" t="s">
        <v>71</v>
      </c>
      <c r="D90" s="65" t="s">
        <v>264</v>
      </c>
      <c r="E90" s="21" t="s">
        <v>88</v>
      </c>
      <c r="F90" s="7" t="s">
        <v>68</v>
      </c>
      <c r="G90" s="7">
        <v>799</v>
      </c>
      <c r="H90" s="17" t="s">
        <v>240</v>
      </c>
      <c r="I90" s="17" t="s">
        <v>309</v>
      </c>
      <c r="J90" s="17" t="s">
        <v>309</v>
      </c>
      <c r="K90" s="73">
        <v>385</v>
      </c>
      <c r="L90" s="73">
        <v>385</v>
      </c>
      <c r="M90" s="73">
        <v>385</v>
      </c>
    </row>
    <row r="91" spans="1:13" ht="68.25" customHeight="1">
      <c r="A91" s="8" t="s">
        <v>86</v>
      </c>
      <c r="B91" s="76" t="s">
        <v>103</v>
      </c>
      <c r="C91" s="8" t="s">
        <v>71</v>
      </c>
      <c r="D91" s="60" t="s">
        <v>107</v>
      </c>
      <c r="E91" s="21" t="s">
        <v>88</v>
      </c>
      <c r="F91" s="7" t="s">
        <v>68</v>
      </c>
      <c r="G91" s="53">
        <v>799</v>
      </c>
      <c r="H91" s="17" t="s">
        <v>240</v>
      </c>
      <c r="I91" s="17" t="s">
        <v>309</v>
      </c>
      <c r="J91" s="17" t="s">
        <v>309</v>
      </c>
      <c r="K91" s="73">
        <v>480.13</v>
      </c>
      <c r="L91" s="73">
        <v>480.13</v>
      </c>
      <c r="M91" s="73">
        <v>480.13</v>
      </c>
    </row>
    <row r="92" spans="1:13" ht="47.25" customHeight="1">
      <c r="A92" s="8" t="s">
        <v>86</v>
      </c>
      <c r="B92" s="76" t="s">
        <v>103</v>
      </c>
      <c r="C92" s="8" t="s">
        <v>71</v>
      </c>
      <c r="D92" s="60" t="s">
        <v>108</v>
      </c>
      <c r="E92" s="21" t="s">
        <v>88</v>
      </c>
      <c r="F92" s="7" t="s">
        <v>68</v>
      </c>
      <c r="G92" s="53">
        <v>799</v>
      </c>
      <c r="H92" s="17" t="s">
        <v>241</v>
      </c>
      <c r="I92" s="17" t="s">
        <v>309</v>
      </c>
      <c r="J92" s="17" t="s">
        <v>309</v>
      </c>
      <c r="K92" s="73">
        <v>350</v>
      </c>
      <c r="L92" s="73">
        <v>350</v>
      </c>
      <c r="M92" s="73">
        <v>350</v>
      </c>
    </row>
    <row r="93" spans="1:13" ht="31.5" customHeight="1">
      <c r="A93" s="8" t="s">
        <v>86</v>
      </c>
      <c r="B93" s="76" t="s">
        <v>103</v>
      </c>
      <c r="C93" s="8" t="s">
        <v>71</v>
      </c>
      <c r="D93" s="60" t="s">
        <v>109</v>
      </c>
      <c r="E93" s="21" t="s">
        <v>88</v>
      </c>
      <c r="F93" s="7" t="s">
        <v>68</v>
      </c>
      <c r="G93" s="53">
        <v>50</v>
      </c>
      <c r="H93" s="17" t="s">
        <v>241</v>
      </c>
      <c r="I93" s="17" t="s">
        <v>57</v>
      </c>
      <c r="J93" s="17" t="s">
        <v>57</v>
      </c>
      <c r="K93" s="73">
        <v>200</v>
      </c>
      <c r="L93" s="73">
        <v>200</v>
      </c>
      <c r="M93" s="73">
        <v>200</v>
      </c>
    </row>
    <row r="94" spans="1:13" ht="47.25" customHeight="1">
      <c r="A94" s="14" t="s">
        <v>86</v>
      </c>
      <c r="B94" s="79" t="s">
        <v>103</v>
      </c>
      <c r="C94" s="14" t="s">
        <v>71</v>
      </c>
      <c r="D94" s="63" t="s">
        <v>110</v>
      </c>
      <c r="E94" s="37" t="s">
        <v>88</v>
      </c>
      <c r="F94" s="35" t="s">
        <v>68</v>
      </c>
      <c r="G94" s="53">
        <v>2553</v>
      </c>
      <c r="H94" s="17" t="s">
        <v>242</v>
      </c>
      <c r="I94" s="24" t="s">
        <v>310</v>
      </c>
      <c r="J94" s="24" t="s">
        <v>310</v>
      </c>
      <c r="K94" s="73">
        <v>300</v>
      </c>
      <c r="L94" s="73">
        <v>300</v>
      </c>
      <c r="M94" s="73">
        <v>300</v>
      </c>
    </row>
    <row r="95" spans="1:13" ht="47.25" customHeight="1">
      <c r="A95" s="14" t="s">
        <v>86</v>
      </c>
      <c r="B95" s="79" t="s">
        <v>103</v>
      </c>
      <c r="C95" s="14" t="s">
        <v>71</v>
      </c>
      <c r="D95" s="63" t="s">
        <v>372</v>
      </c>
      <c r="E95" s="37" t="s">
        <v>88</v>
      </c>
      <c r="F95" s="35" t="s">
        <v>68</v>
      </c>
      <c r="G95" s="56">
        <v>40</v>
      </c>
      <c r="H95" s="51" t="s">
        <v>240</v>
      </c>
      <c r="I95" s="24" t="s">
        <v>209</v>
      </c>
      <c r="J95" s="24" t="s">
        <v>209</v>
      </c>
      <c r="K95" s="73">
        <v>50</v>
      </c>
      <c r="L95" s="73">
        <v>0</v>
      </c>
      <c r="M95" s="73">
        <v>0</v>
      </c>
    </row>
    <row r="96" spans="1:13" ht="47.25" customHeight="1">
      <c r="A96" s="14" t="s">
        <v>86</v>
      </c>
      <c r="B96" s="79" t="s">
        <v>103</v>
      </c>
      <c r="C96" s="14" t="s">
        <v>71</v>
      </c>
      <c r="D96" s="63" t="s">
        <v>111</v>
      </c>
      <c r="E96" s="37" t="s">
        <v>88</v>
      </c>
      <c r="F96" s="35" t="s">
        <v>68</v>
      </c>
      <c r="G96" s="53">
        <f>5000-40</f>
        <v>4960</v>
      </c>
      <c r="H96" s="51" t="s">
        <v>244</v>
      </c>
      <c r="I96" s="24" t="s">
        <v>112</v>
      </c>
      <c r="J96" s="24" t="s">
        <v>112</v>
      </c>
      <c r="K96" s="73">
        <v>550</v>
      </c>
      <c r="L96" s="73">
        <v>600</v>
      </c>
      <c r="M96" s="73">
        <v>600</v>
      </c>
    </row>
    <row r="97" spans="1:13" ht="47.25" customHeight="1">
      <c r="A97" s="14" t="s">
        <v>86</v>
      </c>
      <c r="B97" s="79" t="s">
        <v>103</v>
      </c>
      <c r="C97" s="14" t="s">
        <v>71</v>
      </c>
      <c r="D97" s="37" t="s">
        <v>113</v>
      </c>
      <c r="E97" s="37" t="s">
        <v>88</v>
      </c>
      <c r="F97" s="35" t="s">
        <v>68</v>
      </c>
      <c r="G97" s="53">
        <v>30000</v>
      </c>
      <c r="H97" s="17" t="s">
        <v>244</v>
      </c>
      <c r="I97" s="53">
        <v>30000</v>
      </c>
      <c r="J97" s="53">
        <v>30000</v>
      </c>
      <c r="K97" s="73">
        <v>815</v>
      </c>
      <c r="L97" s="73">
        <v>815</v>
      </c>
      <c r="M97" s="73">
        <v>815</v>
      </c>
    </row>
    <row r="98" spans="1:13" ht="57" customHeight="1">
      <c r="A98" s="14" t="s">
        <v>86</v>
      </c>
      <c r="B98" s="79" t="s">
        <v>103</v>
      </c>
      <c r="C98" s="14" t="s">
        <v>71</v>
      </c>
      <c r="D98" s="63" t="s">
        <v>114</v>
      </c>
      <c r="E98" s="37" t="s">
        <v>88</v>
      </c>
      <c r="F98" s="35" t="s">
        <v>68</v>
      </c>
      <c r="G98" s="53">
        <v>10000</v>
      </c>
      <c r="H98" s="17" t="s">
        <v>245</v>
      </c>
      <c r="I98" s="24" t="s">
        <v>115</v>
      </c>
      <c r="J98" s="24" t="s">
        <v>115</v>
      </c>
      <c r="K98" s="73">
        <v>350</v>
      </c>
      <c r="L98" s="73">
        <v>350</v>
      </c>
      <c r="M98" s="73">
        <v>350</v>
      </c>
    </row>
    <row r="99" spans="1:13" ht="45.75" customHeight="1">
      <c r="A99" s="14" t="s">
        <v>86</v>
      </c>
      <c r="B99" s="79" t="s">
        <v>103</v>
      </c>
      <c r="C99" s="14" t="s">
        <v>71</v>
      </c>
      <c r="D99" s="63" t="s">
        <v>100</v>
      </c>
      <c r="E99" s="37" t="s">
        <v>88</v>
      </c>
      <c r="F99" s="35" t="s">
        <v>68</v>
      </c>
      <c r="G99" s="53">
        <v>43000</v>
      </c>
      <c r="H99" s="17" t="s">
        <v>243</v>
      </c>
      <c r="I99" s="49">
        <v>43000</v>
      </c>
      <c r="J99" s="49">
        <v>43000</v>
      </c>
      <c r="K99" s="73">
        <v>8432.1</v>
      </c>
      <c r="L99" s="73">
        <v>8432.1</v>
      </c>
      <c r="M99" s="73">
        <v>8432.1</v>
      </c>
    </row>
    <row r="100" spans="1:13" ht="57" customHeight="1">
      <c r="A100" s="8" t="s">
        <v>86</v>
      </c>
      <c r="B100" s="76" t="s">
        <v>103</v>
      </c>
      <c r="C100" s="8" t="s">
        <v>71</v>
      </c>
      <c r="D100" s="60" t="s">
        <v>116</v>
      </c>
      <c r="E100" s="21" t="s">
        <v>88</v>
      </c>
      <c r="F100" s="7" t="s">
        <v>68</v>
      </c>
      <c r="G100" s="49">
        <v>4000</v>
      </c>
      <c r="H100" s="17" t="s">
        <v>246</v>
      </c>
      <c r="I100" s="49">
        <v>4000</v>
      </c>
      <c r="J100" s="49" t="s">
        <v>117</v>
      </c>
      <c r="K100" s="73">
        <v>260</v>
      </c>
      <c r="L100" s="73">
        <v>260</v>
      </c>
      <c r="M100" s="73">
        <v>260</v>
      </c>
    </row>
    <row r="101" spans="1:13" ht="213" customHeight="1">
      <c r="A101" s="27" t="s">
        <v>118</v>
      </c>
      <c r="B101" s="82" t="s">
        <v>17</v>
      </c>
      <c r="C101" s="27" t="s">
        <v>17</v>
      </c>
      <c r="D101" s="16" t="s">
        <v>119</v>
      </c>
      <c r="E101" s="28" t="s">
        <v>120</v>
      </c>
      <c r="F101" s="90" t="s">
        <v>338</v>
      </c>
      <c r="G101" s="49" t="s">
        <v>348</v>
      </c>
      <c r="H101" s="17" t="s">
        <v>250</v>
      </c>
      <c r="I101" s="17" t="s">
        <v>345</v>
      </c>
      <c r="J101" s="17" t="s">
        <v>345</v>
      </c>
      <c r="K101" s="85">
        <f>K102+K106</f>
        <v>40638.19</v>
      </c>
      <c r="L101" s="85">
        <f>L102+L106</f>
        <v>9040</v>
      </c>
      <c r="M101" s="85">
        <f>M102+M106</f>
        <v>9040</v>
      </c>
    </row>
    <row r="102" spans="1:13" ht="69" customHeight="1">
      <c r="A102" s="8" t="s">
        <v>118</v>
      </c>
      <c r="B102" s="76" t="s">
        <v>121</v>
      </c>
      <c r="C102" s="8" t="s">
        <v>17</v>
      </c>
      <c r="D102" s="67" t="s">
        <v>122</v>
      </c>
      <c r="E102" s="21" t="s">
        <v>339</v>
      </c>
      <c r="F102" s="90" t="s">
        <v>338</v>
      </c>
      <c r="G102" s="49" t="s">
        <v>348</v>
      </c>
      <c r="H102" s="17" t="s">
        <v>75</v>
      </c>
      <c r="I102" s="17" t="s">
        <v>345</v>
      </c>
      <c r="J102" s="17" t="s">
        <v>345</v>
      </c>
      <c r="K102" s="72">
        <f>K103+K105+K104</f>
        <v>30598.69</v>
      </c>
      <c r="L102" s="72">
        <f>L103+L105</f>
        <v>9040</v>
      </c>
      <c r="M102" s="72">
        <f>M103+M105</f>
        <v>9040</v>
      </c>
    </row>
    <row r="103" spans="1:13" ht="83.25" customHeight="1">
      <c r="A103" s="8" t="s">
        <v>118</v>
      </c>
      <c r="B103" s="76" t="s">
        <v>121</v>
      </c>
      <c r="C103" s="8" t="s">
        <v>316</v>
      </c>
      <c r="D103" s="21" t="s">
        <v>247</v>
      </c>
      <c r="E103" s="44" t="s">
        <v>249</v>
      </c>
      <c r="F103" s="7" t="s">
        <v>248</v>
      </c>
      <c r="G103" s="22">
        <v>37127.599999999999</v>
      </c>
      <c r="H103" s="17" t="s">
        <v>75</v>
      </c>
      <c r="I103" s="22">
        <v>37127.599999999999</v>
      </c>
      <c r="J103" s="22">
        <v>37127.599999999999</v>
      </c>
      <c r="K103" s="86">
        <v>2000</v>
      </c>
      <c r="L103" s="22">
        <v>8040</v>
      </c>
      <c r="M103" s="22">
        <v>8040</v>
      </c>
    </row>
    <row r="104" spans="1:13" ht="83.25" customHeight="1">
      <c r="A104" s="8" t="s">
        <v>118</v>
      </c>
      <c r="B104" s="76" t="s">
        <v>121</v>
      </c>
      <c r="C104" s="8" t="s">
        <v>316</v>
      </c>
      <c r="D104" s="21" t="s">
        <v>344</v>
      </c>
      <c r="E104" s="21" t="s">
        <v>31</v>
      </c>
      <c r="F104" s="93" t="s">
        <v>30</v>
      </c>
      <c r="G104" s="49">
        <v>4</v>
      </c>
      <c r="H104" s="17" t="s">
        <v>75</v>
      </c>
      <c r="I104" s="49">
        <v>4</v>
      </c>
      <c r="J104" s="49">
        <v>4</v>
      </c>
      <c r="K104" s="22">
        <v>27248.69</v>
      </c>
      <c r="L104" s="22">
        <v>0</v>
      </c>
      <c r="M104" s="22">
        <v>0</v>
      </c>
    </row>
    <row r="105" spans="1:13" ht="41.25" customHeight="1">
      <c r="A105" s="8" t="s">
        <v>118</v>
      </c>
      <c r="B105" s="76" t="s">
        <v>121</v>
      </c>
      <c r="C105" s="8" t="s">
        <v>316</v>
      </c>
      <c r="D105" s="21" t="s">
        <v>123</v>
      </c>
      <c r="E105" s="21" t="s">
        <v>31</v>
      </c>
      <c r="F105" s="7" t="s">
        <v>30</v>
      </c>
      <c r="G105" s="49">
        <v>3</v>
      </c>
      <c r="H105" s="17" t="s">
        <v>75</v>
      </c>
      <c r="I105" s="17" t="s">
        <v>15</v>
      </c>
      <c r="J105" s="17" t="s">
        <v>15</v>
      </c>
      <c r="K105" s="86">
        <v>1350</v>
      </c>
      <c r="L105" s="22">
        <v>1000</v>
      </c>
      <c r="M105" s="22">
        <v>1000</v>
      </c>
    </row>
    <row r="106" spans="1:13" ht="47.25" customHeight="1">
      <c r="A106" s="25" t="s">
        <v>118</v>
      </c>
      <c r="B106" s="94">
        <v>40418</v>
      </c>
      <c r="C106" s="102" t="s">
        <v>17</v>
      </c>
      <c r="D106" s="103" t="s">
        <v>124</v>
      </c>
      <c r="E106" s="21" t="s">
        <v>125</v>
      </c>
      <c r="F106" s="7" t="s">
        <v>30</v>
      </c>
      <c r="G106" s="49">
        <v>24</v>
      </c>
      <c r="H106" s="17" t="s">
        <v>75</v>
      </c>
      <c r="I106" s="17" t="s">
        <v>209</v>
      </c>
      <c r="J106" s="17" t="s">
        <v>209</v>
      </c>
      <c r="K106" s="72">
        <f>K107+K108+K109+K110+K111+K112+K113+K114+K115+K116+K117+K118+K119+K120+K121+K122+K123+K124+K125+K126+K127+K128+K129+K130</f>
        <v>10039.5</v>
      </c>
      <c r="L106" s="72">
        <f t="shared" ref="L106:M106" si="0">L107+L108+L109+L110+L111+L112+L113+L114+L115+L116+L117+L118+L119+L120+L121+L122+L123+L124+L125+L126+L127+L128+L129+L130</f>
        <v>0</v>
      </c>
      <c r="M106" s="72">
        <f t="shared" si="0"/>
        <v>0</v>
      </c>
    </row>
    <row r="107" spans="1:13" ht="102.75" customHeight="1">
      <c r="A107" s="14" t="s">
        <v>118</v>
      </c>
      <c r="B107" s="79" t="s">
        <v>126</v>
      </c>
      <c r="C107" s="8" t="s">
        <v>128</v>
      </c>
      <c r="D107" s="64" t="s">
        <v>129</v>
      </c>
      <c r="E107" s="37" t="s">
        <v>127</v>
      </c>
      <c r="F107" s="35" t="s">
        <v>30</v>
      </c>
      <c r="G107" s="53">
        <v>1</v>
      </c>
      <c r="H107" s="17" t="s">
        <v>75</v>
      </c>
      <c r="I107" s="24" t="s">
        <v>209</v>
      </c>
      <c r="J107" s="24" t="s">
        <v>209</v>
      </c>
      <c r="K107" s="22">
        <v>400</v>
      </c>
      <c r="L107" s="22">
        <v>0</v>
      </c>
      <c r="M107" s="22">
        <v>0</v>
      </c>
    </row>
    <row r="108" spans="1:13" ht="102.75" customHeight="1">
      <c r="A108" s="25" t="s">
        <v>118</v>
      </c>
      <c r="B108" s="94">
        <v>40418</v>
      </c>
      <c r="C108" s="25" t="s">
        <v>128</v>
      </c>
      <c r="D108" s="42" t="s">
        <v>346</v>
      </c>
      <c r="E108" s="44" t="s">
        <v>127</v>
      </c>
      <c r="F108" s="50" t="s">
        <v>30</v>
      </c>
      <c r="G108" s="56">
        <v>1</v>
      </c>
      <c r="H108" s="51" t="s">
        <v>75</v>
      </c>
      <c r="I108" s="51" t="s">
        <v>209</v>
      </c>
      <c r="J108" s="51" t="s">
        <v>209</v>
      </c>
      <c r="K108" s="73">
        <v>397.5</v>
      </c>
      <c r="L108" s="36">
        <v>0</v>
      </c>
      <c r="M108" s="36">
        <v>0</v>
      </c>
    </row>
    <row r="109" spans="1:13" ht="102.75" customHeight="1">
      <c r="A109" s="25" t="s">
        <v>118</v>
      </c>
      <c r="B109" s="94">
        <v>40418</v>
      </c>
      <c r="C109" s="25" t="s">
        <v>128</v>
      </c>
      <c r="D109" s="42" t="s">
        <v>347</v>
      </c>
      <c r="E109" s="44" t="s">
        <v>127</v>
      </c>
      <c r="F109" s="50" t="s">
        <v>30</v>
      </c>
      <c r="G109" s="56">
        <v>1</v>
      </c>
      <c r="H109" s="51" t="s">
        <v>75</v>
      </c>
      <c r="I109" s="51" t="s">
        <v>209</v>
      </c>
      <c r="J109" s="51" t="s">
        <v>209</v>
      </c>
      <c r="K109" s="73">
        <v>392</v>
      </c>
      <c r="L109" s="36">
        <v>0</v>
      </c>
      <c r="M109" s="36">
        <v>0</v>
      </c>
    </row>
    <row r="110" spans="1:13" ht="72.75" customHeight="1">
      <c r="A110" s="14" t="s">
        <v>118</v>
      </c>
      <c r="B110" s="79" t="s">
        <v>126</v>
      </c>
      <c r="C110" s="8" t="s">
        <v>128</v>
      </c>
      <c r="D110" s="64" t="s">
        <v>131</v>
      </c>
      <c r="E110" s="37" t="s">
        <v>127</v>
      </c>
      <c r="F110" s="35" t="s">
        <v>30</v>
      </c>
      <c r="G110" s="53">
        <v>1</v>
      </c>
      <c r="H110" s="17" t="s">
        <v>75</v>
      </c>
      <c r="I110" s="24" t="s">
        <v>209</v>
      </c>
      <c r="J110" s="24" t="s">
        <v>209</v>
      </c>
      <c r="K110" s="22">
        <v>400</v>
      </c>
      <c r="L110" s="22">
        <v>0</v>
      </c>
      <c r="M110" s="22">
        <v>0</v>
      </c>
    </row>
    <row r="111" spans="1:13" ht="87" customHeight="1">
      <c r="A111" s="14" t="s">
        <v>118</v>
      </c>
      <c r="B111" s="79" t="s">
        <v>126</v>
      </c>
      <c r="C111" s="8" t="s">
        <v>128</v>
      </c>
      <c r="D111" s="64" t="s">
        <v>132</v>
      </c>
      <c r="E111" s="37" t="s">
        <v>127</v>
      </c>
      <c r="F111" s="35" t="s">
        <v>30</v>
      </c>
      <c r="G111" s="53">
        <v>1</v>
      </c>
      <c r="H111" s="17" t="s">
        <v>75</v>
      </c>
      <c r="I111" s="24" t="s">
        <v>209</v>
      </c>
      <c r="J111" s="24" t="s">
        <v>209</v>
      </c>
      <c r="K111" s="22">
        <v>500</v>
      </c>
      <c r="L111" s="22">
        <v>0</v>
      </c>
      <c r="M111" s="22">
        <v>0</v>
      </c>
    </row>
    <row r="112" spans="1:13" ht="69" customHeight="1">
      <c r="A112" s="14" t="s">
        <v>118</v>
      </c>
      <c r="B112" s="79" t="s">
        <v>126</v>
      </c>
      <c r="C112" s="8" t="s">
        <v>128</v>
      </c>
      <c r="D112" s="64" t="s">
        <v>133</v>
      </c>
      <c r="E112" s="37" t="s">
        <v>127</v>
      </c>
      <c r="F112" s="35" t="s">
        <v>30</v>
      </c>
      <c r="G112" s="53">
        <v>1</v>
      </c>
      <c r="H112" s="17" t="s">
        <v>75</v>
      </c>
      <c r="I112" s="24" t="s">
        <v>209</v>
      </c>
      <c r="J112" s="24" t="s">
        <v>209</v>
      </c>
      <c r="K112" s="22">
        <v>500</v>
      </c>
      <c r="L112" s="22">
        <v>0</v>
      </c>
      <c r="M112" s="22">
        <v>0</v>
      </c>
    </row>
    <row r="113" spans="1:13" ht="72.75" customHeight="1">
      <c r="A113" s="14" t="s">
        <v>118</v>
      </c>
      <c r="B113" s="79" t="s">
        <v>126</v>
      </c>
      <c r="C113" s="8" t="s">
        <v>128</v>
      </c>
      <c r="D113" s="64" t="s">
        <v>134</v>
      </c>
      <c r="E113" s="37" t="s">
        <v>127</v>
      </c>
      <c r="F113" s="35" t="s">
        <v>30</v>
      </c>
      <c r="G113" s="53">
        <v>1</v>
      </c>
      <c r="H113" s="17" t="s">
        <v>75</v>
      </c>
      <c r="I113" s="24" t="s">
        <v>209</v>
      </c>
      <c r="J113" s="24" t="s">
        <v>209</v>
      </c>
      <c r="K113" s="22">
        <v>450</v>
      </c>
      <c r="L113" s="22">
        <v>0</v>
      </c>
      <c r="M113" s="22">
        <v>0</v>
      </c>
    </row>
    <row r="114" spans="1:13" ht="75.75" customHeight="1">
      <c r="A114" s="14" t="s">
        <v>118</v>
      </c>
      <c r="B114" s="79" t="s">
        <v>126</v>
      </c>
      <c r="C114" s="8" t="s">
        <v>128</v>
      </c>
      <c r="D114" s="64" t="s">
        <v>135</v>
      </c>
      <c r="E114" s="37" t="s">
        <v>127</v>
      </c>
      <c r="F114" s="35" t="s">
        <v>30</v>
      </c>
      <c r="G114" s="53">
        <v>1</v>
      </c>
      <c r="H114" s="17" t="s">
        <v>75</v>
      </c>
      <c r="I114" s="24" t="s">
        <v>209</v>
      </c>
      <c r="J114" s="24" t="s">
        <v>209</v>
      </c>
      <c r="K114" s="22">
        <v>450</v>
      </c>
      <c r="L114" s="22">
        <v>0</v>
      </c>
      <c r="M114" s="22">
        <v>0</v>
      </c>
    </row>
    <row r="115" spans="1:13" ht="63" customHeight="1">
      <c r="A115" s="14" t="s">
        <v>118</v>
      </c>
      <c r="B115" s="79" t="s">
        <v>126</v>
      </c>
      <c r="C115" s="8" t="s">
        <v>128</v>
      </c>
      <c r="D115" s="64" t="s">
        <v>136</v>
      </c>
      <c r="E115" s="37" t="s">
        <v>127</v>
      </c>
      <c r="F115" s="35" t="s">
        <v>30</v>
      </c>
      <c r="G115" s="53">
        <v>1</v>
      </c>
      <c r="H115" s="17" t="s">
        <v>75</v>
      </c>
      <c r="I115" s="24" t="s">
        <v>209</v>
      </c>
      <c r="J115" s="24" t="s">
        <v>209</v>
      </c>
      <c r="K115" s="22">
        <v>400</v>
      </c>
      <c r="L115" s="22">
        <v>0</v>
      </c>
      <c r="M115" s="22">
        <v>0</v>
      </c>
    </row>
    <row r="116" spans="1:13" ht="103.5" customHeight="1">
      <c r="A116" s="14" t="s">
        <v>118</v>
      </c>
      <c r="B116" s="79" t="s">
        <v>126</v>
      </c>
      <c r="C116" s="8" t="s">
        <v>128</v>
      </c>
      <c r="D116" s="64" t="s">
        <v>137</v>
      </c>
      <c r="E116" s="37" t="s">
        <v>127</v>
      </c>
      <c r="F116" s="35" t="s">
        <v>30</v>
      </c>
      <c r="G116" s="53">
        <v>1</v>
      </c>
      <c r="H116" s="17" t="s">
        <v>75</v>
      </c>
      <c r="I116" s="24" t="s">
        <v>209</v>
      </c>
      <c r="J116" s="24" t="s">
        <v>209</v>
      </c>
      <c r="K116" s="22">
        <v>400</v>
      </c>
      <c r="L116" s="22">
        <v>0</v>
      </c>
      <c r="M116" s="22">
        <v>0</v>
      </c>
    </row>
    <row r="117" spans="1:13" ht="78" customHeight="1">
      <c r="A117" s="14" t="s">
        <v>118</v>
      </c>
      <c r="B117" s="79" t="s">
        <v>126</v>
      </c>
      <c r="C117" s="8" t="s">
        <v>128</v>
      </c>
      <c r="D117" s="64" t="s">
        <v>138</v>
      </c>
      <c r="E117" s="37" t="s">
        <v>127</v>
      </c>
      <c r="F117" s="35" t="s">
        <v>30</v>
      </c>
      <c r="G117" s="53">
        <v>1</v>
      </c>
      <c r="H117" s="17" t="s">
        <v>75</v>
      </c>
      <c r="I117" s="24" t="s">
        <v>209</v>
      </c>
      <c r="J117" s="24" t="s">
        <v>209</v>
      </c>
      <c r="K117" s="22">
        <v>400</v>
      </c>
      <c r="L117" s="22">
        <v>0</v>
      </c>
      <c r="M117" s="22">
        <v>0</v>
      </c>
    </row>
    <row r="118" spans="1:13" ht="86.25" customHeight="1">
      <c r="A118" s="14" t="s">
        <v>118</v>
      </c>
      <c r="B118" s="79" t="s">
        <v>126</v>
      </c>
      <c r="C118" s="8" t="s">
        <v>128</v>
      </c>
      <c r="D118" s="64" t="s">
        <v>139</v>
      </c>
      <c r="E118" s="37" t="s">
        <v>127</v>
      </c>
      <c r="F118" s="35" t="s">
        <v>30</v>
      </c>
      <c r="G118" s="53">
        <v>1</v>
      </c>
      <c r="H118" s="17" t="s">
        <v>75</v>
      </c>
      <c r="I118" s="24" t="s">
        <v>209</v>
      </c>
      <c r="J118" s="24" t="s">
        <v>209</v>
      </c>
      <c r="K118" s="22">
        <v>400</v>
      </c>
      <c r="L118" s="22">
        <v>0</v>
      </c>
      <c r="M118" s="22">
        <v>0</v>
      </c>
    </row>
    <row r="119" spans="1:13" ht="69" customHeight="1">
      <c r="A119" s="14" t="s">
        <v>118</v>
      </c>
      <c r="B119" s="79" t="s">
        <v>126</v>
      </c>
      <c r="C119" s="8" t="s">
        <v>128</v>
      </c>
      <c r="D119" s="64" t="s">
        <v>140</v>
      </c>
      <c r="E119" s="37" t="s">
        <v>127</v>
      </c>
      <c r="F119" s="35" t="s">
        <v>30</v>
      </c>
      <c r="G119" s="53">
        <v>1</v>
      </c>
      <c r="H119" s="17" t="s">
        <v>75</v>
      </c>
      <c r="I119" s="24" t="s">
        <v>209</v>
      </c>
      <c r="J119" s="24" t="s">
        <v>209</v>
      </c>
      <c r="K119" s="22">
        <v>400</v>
      </c>
      <c r="L119" s="22">
        <v>0</v>
      </c>
      <c r="M119" s="22">
        <v>0</v>
      </c>
    </row>
    <row r="120" spans="1:13" ht="87" customHeight="1">
      <c r="A120" s="14" t="s">
        <v>118</v>
      </c>
      <c r="B120" s="79" t="s">
        <v>126</v>
      </c>
      <c r="C120" s="8" t="s">
        <v>128</v>
      </c>
      <c r="D120" s="64" t="s">
        <v>141</v>
      </c>
      <c r="E120" s="37" t="s">
        <v>127</v>
      </c>
      <c r="F120" s="35" t="s">
        <v>30</v>
      </c>
      <c r="G120" s="53">
        <v>1</v>
      </c>
      <c r="H120" s="17" t="s">
        <v>75</v>
      </c>
      <c r="I120" s="24" t="s">
        <v>209</v>
      </c>
      <c r="J120" s="24" t="s">
        <v>209</v>
      </c>
      <c r="K120" s="22">
        <v>400</v>
      </c>
      <c r="L120" s="22">
        <v>0</v>
      </c>
      <c r="M120" s="22">
        <v>0</v>
      </c>
    </row>
    <row r="121" spans="1:13" ht="69" customHeight="1">
      <c r="A121" s="14" t="s">
        <v>118</v>
      </c>
      <c r="B121" s="79" t="s">
        <v>126</v>
      </c>
      <c r="C121" s="8" t="s">
        <v>128</v>
      </c>
      <c r="D121" s="64" t="s">
        <v>142</v>
      </c>
      <c r="E121" s="37" t="s">
        <v>127</v>
      </c>
      <c r="F121" s="35" t="s">
        <v>30</v>
      </c>
      <c r="G121" s="53">
        <v>1</v>
      </c>
      <c r="H121" s="17" t="s">
        <v>75</v>
      </c>
      <c r="I121" s="24" t="s">
        <v>209</v>
      </c>
      <c r="J121" s="24" t="s">
        <v>209</v>
      </c>
      <c r="K121" s="22">
        <v>400</v>
      </c>
      <c r="L121" s="22">
        <v>0</v>
      </c>
      <c r="M121" s="22">
        <v>0</v>
      </c>
    </row>
    <row r="122" spans="1:13" ht="72.75" customHeight="1">
      <c r="A122" s="14" t="s">
        <v>118</v>
      </c>
      <c r="B122" s="79" t="s">
        <v>126</v>
      </c>
      <c r="C122" s="8" t="s">
        <v>128</v>
      </c>
      <c r="D122" s="64" t="s">
        <v>143</v>
      </c>
      <c r="E122" s="37" t="s">
        <v>127</v>
      </c>
      <c r="F122" s="35" t="s">
        <v>30</v>
      </c>
      <c r="G122" s="53">
        <v>1</v>
      </c>
      <c r="H122" s="17" t="s">
        <v>75</v>
      </c>
      <c r="I122" s="24" t="s">
        <v>209</v>
      </c>
      <c r="J122" s="24" t="s">
        <v>209</v>
      </c>
      <c r="K122" s="22">
        <v>400</v>
      </c>
      <c r="L122" s="22">
        <v>0</v>
      </c>
      <c r="M122" s="22">
        <v>0</v>
      </c>
    </row>
    <row r="123" spans="1:13" ht="70.5" customHeight="1">
      <c r="A123" s="14" t="s">
        <v>118</v>
      </c>
      <c r="B123" s="79" t="s">
        <v>126</v>
      </c>
      <c r="C123" s="8" t="s">
        <v>128</v>
      </c>
      <c r="D123" s="64" t="s">
        <v>144</v>
      </c>
      <c r="E123" s="37" t="s">
        <v>127</v>
      </c>
      <c r="F123" s="35" t="s">
        <v>30</v>
      </c>
      <c r="G123" s="53">
        <v>1</v>
      </c>
      <c r="H123" s="17" t="s">
        <v>75</v>
      </c>
      <c r="I123" s="24" t="s">
        <v>209</v>
      </c>
      <c r="J123" s="24" t="s">
        <v>209</v>
      </c>
      <c r="K123" s="22">
        <v>400</v>
      </c>
      <c r="L123" s="22">
        <v>0</v>
      </c>
      <c r="M123" s="22">
        <v>0</v>
      </c>
    </row>
    <row r="124" spans="1:13" ht="66.75" customHeight="1">
      <c r="A124" s="14" t="s">
        <v>118</v>
      </c>
      <c r="B124" s="79" t="s">
        <v>126</v>
      </c>
      <c r="C124" s="8" t="s">
        <v>128</v>
      </c>
      <c r="D124" s="64" t="s">
        <v>145</v>
      </c>
      <c r="E124" s="37" t="s">
        <v>127</v>
      </c>
      <c r="F124" s="35" t="s">
        <v>30</v>
      </c>
      <c r="G124" s="53">
        <v>1</v>
      </c>
      <c r="H124" s="17" t="s">
        <v>75</v>
      </c>
      <c r="I124" s="24" t="s">
        <v>209</v>
      </c>
      <c r="J124" s="24" t="s">
        <v>209</v>
      </c>
      <c r="K124" s="22">
        <v>400</v>
      </c>
      <c r="L124" s="22">
        <v>0</v>
      </c>
      <c r="M124" s="22">
        <v>0</v>
      </c>
    </row>
    <row r="125" spans="1:13" ht="70.5" customHeight="1">
      <c r="A125" s="14" t="s">
        <v>118</v>
      </c>
      <c r="B125" s="79" t="s">
        <v>126</v>
      </c>
      <c r="C125" s="8" t="s">
        <v>128</v>
      </c>
      <c r="D125" s="64" t="s">
        <v>146</v>
      </c>
      <c r="E125" s="37" t="s">
        <v>127</v>
      </c>
      <c r="F125" s="35" t="s">
        <v>30</v>
      </c>
      <c r="G125" s="53">
        <v>1</v>
      </c>
      <c r="H125" s="17" t="s">
        <v>75</v>
      </c>
      <c r="I125" s="24" t="s">
        <v>209</v>
      </c>
      <c r="J125" s="24" t="s">
        <v>209</v>
      </c>
      <c r="K125" s="22">
        <v>400</v>
      </c>
      <c r="L125" s="22">
        <v>0</v>
      </c>
      <c r="M125" s="22">
        <v>0</v>
      </c>
    </row>
    <row r="126" spans="1:13" ht="69" customHeight="1">
      <c r="A126" s="14" t="s">
        <v>118</v>
      </c>
      <c r="B126" s="79" t="s">
        <v>126</v>
      </c>
      <c r="C126" s="8" t="s">
        <v>128</v>
      </c>
      <c r="D126" s="64" t="s">
        <v>147</v>
      </c>
      <c r="E126" s="37" t="s">
        <v>127</v>
      </c>
      <c r="F126" s="35" t="s">
        <v>30</v>
      </c>
      <c r="G126" s="53">
        <v>1</v>
      </c>
      <c r="H126" s="17" t="s">
        <v>75</v>
      </c>
      <c r="I126" s="24" t="s">
        <v>209</v>
      </c>
      <c r="J126" s="24" t="s">
        <v>209</v>
      </c>
      <c r="K126" s="22">
        <v>400</v>
      </c>
      <c r="L126" s="22">
        <v>0</v>
      </c>
      <c r="M126" s="22">
        <v>0</v>
      </c>
    </row>
    <row r="127" spans="1:13" ht="66.75" customHeight="1">
      <c r="A127" s="14" t="s">
        <v>118</v>
      </c>
      <c r="B127" s="79" t="s">
        <v>126</v>
      </c>
      <c r="C127" s="8" t="s">
        <v>128</v>
      </c>
      <c r="D127" s="64" t="s">
        <v>148</v>
      </c>
      <c r="E127" s="37" t="s">
        <v>127</v>
      </c>
      <c r="F127" s="35" t="s">
        <v>30</v>
      </c>
      <c r="G127" s="53">
        <v>1</v>
      </c>
      <c r="H127" s="17" t="s">
        <v>75</v>
      </c>
      <c r="I127" s="24" t="s">
        <v>209</v>
      </c>
      <c r="J127" s="24" t="s">
        <v>209</v>
      </c>
      <c r="K127" s="22">
        <v>400</v>
      </c>
      <c r="L127" s="22">
        <v>0</v>
      </c>
      <c r="M127" s="22">
        <v>0</v>
      </c>
    </row>
    <row r="128" spans="1:13" ht="72.75" customHeight="1">
      <c r="A128" s="14" t="s">
        <v>118</v>
      </c>
      <c r="B128" s="79" t="s">
        <v>126</v>
      </c>
      <c r="C128" s="8" t="s">
        <v>128</v>
      </c>
      <c r="D128" s="30" t="s">
        <v>149</v>
      </c>
      <c r="E128" s="37" t="s">
        <v>127</v>
      </c>
      <c r="F128" s="35" t="s">
        <v>30</v>
      </c>
      <c r="G128" s="53">
        <v>1</v>
      </c>
      <c r="H128" s="17" t="s">
        <v>75</v>
      </c>
      <c r="I128" s="24" t="s">
        <v>209</v>
      </c>
      <c r="J128" s="24" t="s">
        <v>209</v>
      </c>
      <c r="K128" s="22">
        <v>450</v>
      </c>
      <c r="L128" s="22">
        <v>0</v>
      </c>
      <c r="M128" s="22">
        <v>0</v>
      </c>
    </row>
    <row r="129" spans="1:15" ht="87.75" customHeight="1">
      <c r="A129" s="14" t="s">
        <v>118</v>
      </c>
      <c r="B129" s="79" t="s">
        <v>126</v>
      </c>
      <c r="C129" s="8" t="s">
        <v>128</v>
      </c>
      <c r="D129" s="64" t="s">
        <v>150</v>
      </c>
      <c r="E129" s="37" t="s">
        <v>127</v>
      </c>
      <c r="F129" s="35" t="s">
        <v>30</v>
      </c>
      <c r="G129" s="53">
        <v>1</v>
      </c>
      <c r="H129" s="17" t="s">
        <v>75</v>
      </c>
      <c r="I129" s="24" t="s">
        <v>209</v>
      </c>
      <c r="J129" s="24" t="s">
        <v>209</v>
      </c>
      <c r="K129" s="22">
        <v>450</v>
      </c>
      <c r="L129" s="22">
        <v>0</v>
      </c>
      <c r="M129" s="22">
        <v>0</v>
      </c>
    </row>
    <row r="130" spans="1:15" ht="105.75" customHeight="1">
      <c r="A130" s="14" t="s">
        <v>118</v>
      </c>
      <c r="B130" s="79" t="s">
        <v>126</v>
      </c>
      <c r="C130" s="8" t="s">
        <v>128</v>
      </c>
      <c r="D130" s="64" t="s">
        <v>151</v>
      </c>
      <c r="E130" s="37" t="s">
        <v>127</v>
      </c>
      <c r="F130" s="35" t="s">
        <v>30</v>
      </c>
      <c r="G130" s="53">
        <v>1</v>
      </c>
      <c r="H130" s="17" t="s">
        <v>75</v>
      </c>
      <c r="I130" s="24" t="s">
        <v>209</v>
      </c>
      <c r="J130" s="24" t="s">
        <v>209</v>
      </c>
      <c r="K130" s="22">
        <v>450</v>
      </c>
      <c r="L130" s="22">
        <v>0</v>
      </c>
      <c r="M130" s="22">
        <v>0</v>
      </c>
    </row>
    <row r="131" spans="1:15" ht="63">
      <c r="A131" s="23" t="s">
        <v>152</v>
      </c>
      <c r="B131" s="81" t="s">
        <v>17</v>
      </c>
      <c r="C131" s="23" t="s">
        <v>17</v>
      </c>
      <c r="D131" s="16" t="s">
        <v>153</v>
      </c>
      <c r="E131" s="41" t="s">
        <v>154</v>
      </c>
      <c r="F131" s="17" t="s">
        <v>155</v>
      </c>
      <c r="G131" s="54">
        <v>6.1</v>
      </c>
      <c r="H131" s="17" t="s">
        <v>75</v>
      </c>
      <c r="I131" s="54">
        <v>6.1</v>
      </c>
      <c r="J131" s="54">
        <v>6.1</v>
      </c>
      <c r="K131" s="29">
        <f>K132+K142+K167</f>
        <v>303866.84299999999</v>
      </c>
      <c r="L131" s="29">
        <v>304147.92</v>
      </c>
      <c r="M131" s="29">
        <v>333905.95</v>
      </c>
      <c r="O131" s="38"/>
    </row>
    <row r="132" spans="1:15" ht="31.5" customHeight="1">
      <c r="A132" s="8" t="s">
        <v>152</v>
      </c>
      <c r="B132" s="76" t="s">
        <v>156</v>
      </c>
      <c r="C132" s="8" t="s">
        <v>17</v>
      </c>
      <c r="D132" s="67" t="s">
        <v>157</v>
      </c>
      <c r="E132" s="60" t="s">
        <v>158</v>
      </c>
      <c r="F132" s="7" t="s">
        <v>155</v>
      </c>
      <c r="G132" s="54">
        <v>6.1</v>
      </c>
      <c r="H132" s="17" t="s">
        <v>216</v>
      </c>
      <c r="I132" s="54">
        <v>6.1</v>
      </c>
      <c r="J132" s="54">
        <v>6.1</v>
      </c>
      <c r="K132" s="36">
        <v>284021.25</v>
      </c>
      <c r="L132" s="26">
        <v>288184.8</v>
      </c>
      <c r="M132" s="26">
        <v>292554.95</v>
      </c>
    </row>
    <row r="133" spans="1:15" ht="31.5" customHeight="1">
      <c r="A133" s="8" t="s">
        <v>152</v>
      </c>
      <c r="B133" s="76" t="s">
        <v>156</v>
      </c>
      <c r="C133" s="8" t="s">
        <v>159</v>
      </c>
      <c r="D133" s="60" t="s">
        <v>160</v>
      </c>
      <c r="E133" s="60" t="s">
        <v>158</v>
      </c>
      <c r="F133" s="7" t="s">
        <v>155</v>
      </c>
      <c r="G133" s="54">
        <v>0.7</v>
      </c>
      <c r="H133" s="17" t="s">
        <v>216</v>
      </c>
      <c r="I133" s="54">
        <v>0.7</v>
      </c>
      <c r="J133" s="54">
        <v>0.7</v>
      </c>
      <c r="K133" s="36">
        <v>50738.144999999997</v>
      </c>
      <c r="L133" s="26">
        <v>51384.332999999999</v>
      </c>
      <c r="M133" s="26">
        <v>52062.425000000003</v>
      </c>
    </row>
    <row r="134" spans="1:15" ht="31.5" customHeight="1">
      <c r="A134" s="8" t="s">
        <v>152</v>
      </c>
      <c r="B134" s="76" t="s">
        <v>156</v>
      </c>
      <c r="C134" s="8" t="s">
        <v>161</v>
      </c>
      <c r="D134" s="60" t="s">
        <v>160</v>
      </c>
      <c r="E134" s="60" t="s">
        <v>158</v>
      </c>
      <c r="F134" s="7" t="s">
        <v>155</v>
      </c>
      <c r="G134" s="54">
        <v>0.7</v>
      </c>
      <c r="H134" s="17" t="s">
        <v>216</v>
      </c>
      <c r="I134" s="54">
        <v>0.7</v>
      </c>
      <c r="J134" s="54">
        <v>0.7</v>
      </c>
      <c r="K134" s="36">
        <v>29954.947</v>
      </c>
      <c r="L134" s="26">
        <v>30358.548999999999</v>
      </c>
      <c r="M134" s="26">
        <v>30887.334999999999</v>
      </c>
    </row>
    <row r="135" spans="1:15" ht="31.5" customHeight="1">
      <c r="A135" s="8" t="s">
        <v>152</v>
      </c>
      <c r="B135" s="76" t="s">
        <v>156</v>
      </c>
      <c r="C135" s="8" t="s">
        <v>162</v>
      </c>
      <c r="D135" s="60" t="s">
        <v>160</v>
      </c>
      <c r="E135" s="60" t="s">
        <v>158</v>
      </c>
      <c r="F135" s="7" t="s">
        <v>155</v>
      </c>
      <c r="G135" s="54">
        <v>0.4</v>
      </c>
      <c r="H135" s="17" t="s">
        <v>216</v>
      </c>
      <c r="I135" s="54">
        <v>0.4</v>
      </c>
      <c r="J135" s="54">
        <v>0.4</v>
      </c>
      <c r="K135" s="36">
        <v>22282.784</v>
      </c>
      <c r="L135" s="26">
        <v>22625.125</v>
      </c>
      <c r="M135" s="26">
        <v>22984.558000000001</v>
      </c>
    </row>
    <row r="136" spans="1:15" ht="47.25" customHeight="1">
      <c r="A136" s="8" t="s">
        <v>152</v>
      </c>
      <c r="B136" s="76" t="s">
        <v>156</v>
      </c>
      <c r="C136" s="8" t="s">
        <v>163</v>
      </c>
      <c r="D136" s="60" t="s">
        <v>160</v>
      </c>
      <c r="E136" s="60" t="s">
        <v>158</v>
      </c>
      <c r="F136" s="7" t="s">
        <v>155</v>
      </c>
      <c r="G136" s="54">
        <v>0.6</v>
      </c>
      <c r="H136" s="17" t="s">
        <v>216</v>
      </c>
      <c r="I136" s="54">
        <v>0.6</v>
      </c>
      <c r="J136" s="54">
        <v>0.6</v>
      </c>
      <c r="K136" s="36">
        <v>36651.957999999999</v>
      </c>
      <c r="L136" s="26">
        <v>37099.923000000003</v>
      </c>
      <c r="M136" s="26">
        <v>37569.714</v>
      </c>
    </row>
    <row r="137" spans="1:15" ht="47.25" customHeight="1">
      <c r="A137" s="8" t="s">
        <v>152</v>
      </c>
      <c r="B137" s="76" t="s">
        <v>156</v>
      </c>
      <c r="C137" s="8" t="s">
        <v>164</v>
      </c>
      <c r="D137" s="60" t="s">
        <v>160</v>
      </c>
      <c r="E137" s="60" t="s">
        <v>158</v>
      </c>
      <c r="F137" s="7" t="s">
        <v>155</v>
      </c>
      <c r="G137" s="54">
        <v>1.1000000000000001</v>
      </c>
      <c r="H137" s="17" t="s">
        <v>216</v>
      </c>
      <c r="I137" s="54">
        <v>1.1000000000000001</v>
      </c>
      <c r="J137" s="54">
        <v>1.1000000000000001</v>
      </c>
      <c r="K137" s="36">
        <v>43501.694000000003</v>
      </c>
      <c r="L137" s="26">
        <v>44059.983</v>
      </c>
      <c r="M137" s="26">
        <v>44645.37</v>
      </c>
    </row>
    <row r="138" spans="1:15" ht="31.5" customHeight="1">
      <c r="A138" s="8" t="s">
        <v>152</v>
      </c>
      <c r="B138" s="76" t="s">
        <v>156</v>
      </c>
      <c r="C138" s="8" t="s">
        <v>165</v>
      </c>
      <c r="D138" s="60" t="s">
        <v>160</v>
      </c>
      <c r="E138" s="60" t="s">
        <v>158</v>
      </c>
      <c r="F138" s="7" t="s">
        <v>155</v>
      </c>
      <c r="G138" s="54">
        <v>0.1</v>
      </c>
      <c r="H138" s="17" t="s">
        <v>216</v>
      </c>
      <c r="I138" s="54">
        <v>0.1</v>
      </c>
      <c r="J138" s="54">
        <v>0.1</v>
      </c>
      <c r="K138" s="36">
        <v>9428.4060000000009</v>
      </c>
      <c r="L138" s="26">
        <v>9444.384</v>
      </c>
      <c r="M138" s="26">
        <v>9618.5720000000001</v>
      </c>
    </row>
    <row r="139" spans="1:15" ht="31.5" customHeight="1">
      <c r="A139" s="8" t="s">
        <v>152</v>
      </c>
      <c r="B139" s="76" t="s">
        <v>156</v>
      </c>
      <c r="C139" s="8" t="s">
        <v>166</v>
      </c>
      <c r="D139" s="60" t="s">
        <v>160</v>
      </c>
      <c r="E139" s="60" t="s">
        <v>158</v>
      </c>
      <c r="F139" s="7" t="s">
        <v>155</v>
      </c>
      <c r="G139" s="54">
        <v>0.5</v>
      </c>
      <c r="H139" s="17" t="s">
        <v>216</v>
      </c>
      <c r="I139" s="54">
        <v>0.5</v>
      </c>
      <c r="J139" s="54">
        <v>0.5</v>
      </c>
      <c r="K139" s="36">
        <v>32835.277000000002</v>
      </c>
      <c r="L139" s="26">
        <v>33175.534</v>
      </c>
      <c r="M139" s="26">
        <v>33723.767999999996</v>
      </c>
    </row>
    <row r="140" spans="1:15" ht="31.5" customHeight="1">
      <c r="A140" s="8" t="s">
        <v>152</v>
      </c>
      <c r="B140" s="76" t="s">
        <v>156</v>
      </c>
      <c r="C140" s="8" t="s">
        <v>167</v>
      </c>
      <c r="D140" s="60" t="s">
        <v>160</v>
      </c>
      <c r="E140" s="60" t="s">
        <v>158</v>
      </c>
      <c r="F140" s="7" t="s">
        <v>155</v>
      </c>
      <c r="G140" s="54">
        <v>1.1000000000000001</v>
      </c>
      <c r="H140" s="17" t="s">
        <v>216</v>
      </c>
      <c r="I140" s="54">
        <v>1.1000000000000001</v>
      </c>
      <c r="J140" s="54">
        <v>1.1000000000000001</v>
      </c>
      <c r="K140" s="36">
        <v>17597.679</v>
      </c>
      <c r="L140" s="26">
        <v>18289.351999999999</v>
      </c>
      <c r="M140" s="26">
        <v>18667.803</v>
      </c>
    </row>
    <row r="141" spans="1:15" ht="31.5" customHeight="1">
      <c r="A141" s="8" t="s">
        <v>152</v>
      </c>
      <c r="B141" s="76" t="s">
        <v>156</v>
      </c>
      <c r="C141" s="8" t="s">
        <v>168</v>
      </c>
      <c r="D141" s="60" t="s">
        <v>160</v>
      </c>
      <c r="E141" s="60" t="s">
        <v>158</v>
      </c>
      <c r="F141" s="7" t="s">
        <v>155</v>
      </c>
      <c r="G141" s="54">
        <v>0.9</v>
      </c>
      <c r="H141" s="17" t="s">
        <v>216</v>
      </c>
      <c r="I141" s="54">
        <v>0.9</v>
      </c>
      <c r="J141" s="54">
        <v>0.9</v>
      </c>
      <c r="K141" s="36">
        <v>40249.353999999999</v>
      </c>
      <c r="L141" s="26">
        <v>40675.326000000001</v>
      </c>
      <c r="M141" s="26">
        <v>41332.178999999996</v>
      </c>
    </row>
    <row r="142" spans="1:15" ht="48.75" customHeight="1">
      <c r="A142" s="8" t="s">
        <v>152</v>
      </c>
      <c r="B142" s="77" t="s">
        <v>27</v>
      </c>
      <c r="C142" s="12" t="s">
        <v>169</v>
      </c>
      <c r="D142" s="67" t="s">
        <v>28</v>
      </c>
      <c r="E142" s="21" t="s">
        <v>84</v>
      </c>
      <c r="F142" s="7" t="s">
        <v>30</v>
      </c>
      <c r="G142" s="49">
        <v>9</v>
      </c>
      <c r="H142" s="17" t="s">
        <v>75</v>
      </c>
      <c r="I142" s="55" t="s">
        <v>130</v>
      </c>
      <c r="J142" s="55" t="s">
        <v>180</v>
      </c>
      <c r="K142" s="48">
        <f>K143+K144+K145+K146+K147+K148+K149+K150+K151+K152+K153+K154+K155+K156+K157+K158+K159+K160+K161+K162+K163+K164+K165+K166</f>
        <v>18991.593000000001</v>
      </c>
      <c r="L142" s="48">
        <f>L143+L144+L145+L146+L147+L148+L149+L150+L151+L152+L153+L154+L155+L156+L157+L158+L159+L160+L161+L162+L163+L164+L165+L166</f>
        <v>15457.63</v>
      </c>
      <c r="M142" s="48">
        <f>M143+M144+M145+M146+M147+M148+M149+M150+M151+M152+M153+M154+M155+M155+M156+M157+M158+M159+M160+M161+M162+M163+M164+M165+M166</f>
        <v>40800</v>
      </c>
    </row>
    <row r="143" spans="1:15" ht="70.5" customHeight="1">
      <c r="A143" s="8" t="s">
        <v>152</v>
      </c>
      <c r="B143" s="76" t="s">
        <v>27</v>
      </c>
      <c r="C143" s="8" t="s">
        <v>159</v>
      </c>
      <c r="D143" s="42" t="s">
        <v>251</v>
      </c>
      <c r="E143" s="21" t="s">
        <v>76</v>
      </c>
      <c r="F143" s="7" t="s">
        <v>30</v>
      </c>
      <c r="G143" s="49">
        <v>2</v>
      </c>
      <c r="H143" s="17" t="s">
        <v>75</v>
      </c>
      <c r="I143" s="17" t="s">
        <v>209</v>
      </c>
      <c r="J143" s="17" t="s">
        <v>209</v>
      </c>
      <c r="K143" s="22">
        <v>1000</v>
      </c>
      <c r="L143" s="22">
        <v>0</v>
      </c>
      <c r="M143" s="22">
        <v>0</v>
      </c>
    </row>
    <row r="144" spans="1:15" ht="57" customHeight="1">
      <c r="A144" s="14" t="s">
        <v>152</v>
      </c>
      <c r="B144" s="79" t="s">
        <v>27</v>
      </c>
      <c r="C144" s="8" t="s">
        <v>159</v>
      </c>
      <c r="D144" s="42" t="s">
        <v>294</v>
      </c>
      <c r="E144" s="37" t="s">
        <v>31</v>
      </c>
      <c r="F144" s="7" t="s">
        <v>30</v>
      </c>
      <c r="G144" s="49">
        <v>0</v>
      </c>
      <c r="H144" s="17" t="s">
        <v>17</v>
      </c>
      <c r="I144" s="17" t="s">
        <v>209</v>
      </c>
      <c r="J144" s="51" t="s">
        <v>130</v>
      </c>
      <c r="K144" s="22">
        <v>0</v>
      </c>
      <c r="L144" s="22">
        <v>0</v>
      </c>
      <c r="M144" s="36">
        <v>16000</v>
      </c>
    </row>
    <row r="145" spans="1:13" ht="122.25" customHeight="1">
      <c r="A145" s="14" t="s">
        <v>152</v>
      </c>
      <c r="B145" s="79" t="s">
        <v>27</v>
      </c>
      <c r="C145" s="14" t="s">
        <v>159</v>
      </c>
      <c r="D145" s="44" t="s">
        <v>356</v>
      </c>
      <c r="E145" s="37" t="s">
        <v>74</v>
      </c>
      <c r="F145" s="35" t="s">
        <v>30</v>
      </c>
      <c r="G145" s="53">
        <v>6</v>
      </c>
      <c r="H145" s="17" t="s">
        <v>75</v>
      </c>
      <c r="I145" s="24" t="s">
        <v>209</v>
      </c>
      <c r="J145" s="24" t="s">
        <v>209</v>
      </c>
      <c r="K145" s="36">
        <f>1765.134+400</f>
        <v>2165.134</v>
      </c>
      <c r="L145" s="22">
        <v>0</v>
      </c>
      <c r="M145" s="22">
        <v>0</v>
      </c>
    </row>
    <row r="146" spans="1:13" ht="51" customHeight="1">
      <c r="A146" s="14" t="s">
        <v>152</v>
      </c>
      <c r="B146" s="79" t="s">
        <v>27</v>
      </c>
      <c r="C146" s="14" t="s">
        <v>159</v>
      </c>
      <c r="D146" s="44" t="s">
        <v>357</v>
      </c>
      <c r="E146" s="37" t="s">
        <v>31</v>
      </c>
      <c r="F146" s="35" t="s">
        <v>30</v>
      </c>
      <c r="G146" s="53">
        <v>1</v>
      </c>
      <c r="H146" s="17" t="s">
        <v>75</v>
      </c>
      <c r="I146" s="24" t="s">
        <v>209</v>
      </c>
      <c r="J146" s="24" t="s">
        <v>209</v>
      </c>
      <c r="K146" s="74">
        <v>800</v>
      </c>
      <c r="L146" s="22">
        <v>0</v>
      </c>
      <c r="M146" s="22">
        <v>0</v>
      </c>
    </row>
    <row r="147" spans="1:13" ht="47.25" customHeight="1">
      <c r="A147" s="14" t="s">
        <v>152</v>
      </c>
      <c r="B147" s="79" t="s">
        <v>27</v>
      </c>
      <c r="C147" s="14" t="s">
        <v>163</v>
      </c>
      <c r="D147" s="44" t="s">
        <v>350</v>
      </c>
      <c r="E147" s="37" t="s">
        <v>74</v>
      </c>
      <c r="F147" s="35" t="s">
        <v>30</v>
      </c>
      <c r="G147" s="53">
        <v>1</v>
      </c>
      <c r="H147" s="17" t="s">
        <v>75</v>
      </c>
      <c r="I147" s="24" t="s">
        <v>209</v>
      </c>
      <c r="J147" s="24" t="s">
        <v>209</v>
      </c>
      <c r="K147" s="74">
        <v>200</v>
      </c>
      <c r="L147" s="22">
        <v>0</v>
      </c>
      <c r="M147" s="22">
        <v>0</v>
      </c>
    </row>
    <row r="148" spans="1:13" ht="47.25" customHeight="1">
      <c r="A148" s="14" t="s">
        <v>152</v>
      </c>
      <c r="B148" s="79" t="s">
        <v>27</v>
      </c>
      <c r="C148" s="14" t="s">
        <v>163</v>
      </c>
      <c r="D148" s="44" t="s">
        <v>358</v>
      </c>
      <c r="E148" s="44" t="s">
        <v>31</v>
      </c>
      <c r="F148" s="35" t="s">
        <v>30</v>
      </c>
      <c r="G148" s="53">
        <v>1</v>
      </c>
      <c r="H148" s="17" t="s">
        <v>75</v>
      </c>
      <c r="I148" s="24" t="s">
        <v>209</v>
      </c>
      <c r="J148" s="24" t="s">
        <v>209</v>
      </c>
      <c r="K148" s="74">
        <v>2980</v>
      </c>
      <c r="L148" s="22">
        <v>0</v>
      </c>
      <c r="M148" s="22">
        <v>0</v>
      </c>
    </row>
    <row r="149" spans="1:13" ht="61.5" customHeight="1">
      <c r="A149" s="14" t="s">
        <v>152</v>
      </c>
      <c r="B149" s="79" t="s">
        <v>27</v>
      </c>
      <c r="C149" s="14" t="s">
        <v>161</v>
      </c>
      <c r="D149" s="42" t="s">
        <v>252</v>
      </c>
      <c r="E149" s="37" t="s">
        <v>31</v>
      </c>
      <c r="F149" s="35" t="s">
        <v>30</v>
      </c>
      <c r="G149" s="53">
        <v>1</v>
      </c>
      <c r="H149" s="17" t="s">
        <v>75</v>
      </c>
      <c r="I149" s="24" t="s">
        <v>209</v>
      </c>
      <c r="J149" s="24" t="s">
        <v>209</v>
      </c>
      <c r="K149" s="74">
        <v>251.00399999999999</v>
      </c>
      <c r="L149" s="22">
        <v>0</v>
      </c>
      <c r="M149" s="22">
        <v>0</v>
      </c>
    </row>
    <row r="150" spans="1:13" ht="31.5" customHeight="1">
      <c r="A150" s="14" t="s">
        <v>152</v>
      </c>
      <c r="B150" s="79" t="s">
        <v>27</v>
      </c>
      <c r="C150" s="14" t="s">
        <v>161</v>
      </c>
      <c r="D150" s="44" t="s">
        <v>276</v>
      </c>
      <c r="E150" s="37" t="s">
        <v>31</v>
      </c>
      <c r="F150" s="35" t="s">
        <v>30</v>
      </c>
      <c r="G150" s="53">
        <v>1</v>
      </c>
      <c r="H150" s="17" t="s">
        <v>75</v>
      </c>
      <c r="I150" s="24" t="s">
        <v>209</v>
      </c>
      <c r="J150" s="24" t="s">
        <v>209</v>
      </c>
      <c r="K150" s="74">
        <v>595.24599999999998</v>
      </c>
      <c r="L150" s="22">
        <v>0</v>
      </c>
      <c r="M150" s="22">
        <v>0</v>
      </c>
    </row>
    <row r="151" spans="1:13" ht="31.5" customHeight="1">
      <c r="A151" s="14" t="s">
        <v>152</v>
      </c>
      <c r="B151" s="79" t="s">
        <v>27</v>
      </c>
      <c r="C151" s="14" t="s">
        <v>161</v>
      </c>
      <c r="D151" s="70" t="s">
        <v>253</v>
      </c>
      <c r="E151" s="37" t="s">
        <v>292</v>
      </c>
      <c r="F151" s="35" t="s">
        <v>30</v>
      </c>
      <c r="G151" s="53">
        <v>1</v>
      </c>
      <c r="H151" s="17" t="s">
        <v>75</v>
      </c>
      <c r="I151" s="24" t="s">
        <v>209</v>
      </c>
      <c r="J151" s="24" t="s">
        <v>209</v>
      </c>
      <c r="K151" s="74">
        <v>218.6</v>
      </c>
      <c r="L151" s="22">
        <v>0</v>
      </c>
      <c r="M151" s="22">
        <v>0</v>
      </c>
    </row>
    <row r="152" spans="1:13" ht="48" customHeight="1">
      <c r="A152" s="14" t="s">
        <v>152</v>
      </c>
      <c r="B152" s="79" t="s">
        <v>27</v>
      </c>
      <c r="C152" s="14" t="s">
        <v>164</v>
      </c>
      <c r="D152" s="44" t="s">
        <v>254</v>
      </c>
      <c r="E152" s="37" t="s">
        <v>31</v>
      </c>
      <c r="F152" s="35" t="s">
        <v>30</v>
      </c>
      <c r="G152" s="53">
        <v>1</v>
      </c>
      <c r="H152" s="17" t="s">
        <v>75</v>
      </c>
      <c r="I152" s="24" t="s">
        <v>209</v>
      </c>
      <c r="J152" s="24" t="s">
        <v>209</v>
      </c>
      <c r="K152" s="36">
        <v>207.54</v>
      </c>
      <c r="L152" s="22">
        <v>0</v>
      </c>
      <c r="M152" s="22">
        <v>0</v>
      </c>
    </row>
    <row r="153" spans="1:13" ht="48" customHeight="1">
      <c r="A153" s="25" t="s">
        <v>152</v>
      </c>
      <c r="B153" s="100" t="s">
        <v>27</v>
      </c>
      <c r="C153" s="25" t="s">
        <v>164</v>
      </c>
      <c r="D153" s="44" t="s">
        <v>359</v>
      </c>
      <c r="E153" s="44" t="s">
        <v>31</v>
      </c>
      <c r="F153" s="50" t="s">
        <v>30</v>
      </c>
      <c r="G153" s="56">
        <v>1</v>
      </c>
      <c r="H153" s="51" t="s">
        <v>75</v>
      </c>
      <c r="I153" s="51" t="s">
        <v>209</v>
      </c>
      <c r="J153" s="51" t="s">
        <v>209</v>
      </c>
      <c r="K153" s="36">
        <v>429.06</v>
      </c>
      <c r="L153" s="36">
        <v>0</v>
      </c>
      <c r="M153" s="36">
        <v>0</v>
      </c>
    </row>
    <row r="154" spans="1:13" ht="87.75" customHeight="1">
      <c r="A154" s="14" t="s">
        <v>152</v>
      </c>
      <c r="B154" s="79" t="s">
        <v>27</v>
      </c>
      <c r="C154" s="14" t="s">
        <v>164</v>
      </c>
      <c r="D154" s="70" t="s">
        <v>360</v>
      </c>
      <c r="E154" s="37" t="s">
        <v>73</v>
      </c>
      <c r="F154" s="35" t="s">
        <v>30</v>
      </c>
      <c r="G154" s="53">
        <v>2</v>
      </c>
      <c r="H154" s="17" t="s">
        <v>75</v>
      </c>
      <c r="I154" s="24" t="s">
        <v>209</v>
      </c>
      <c r="J154" s="24" t="s">
        <v>209</v>
      </c>
      <c r="K154" s="36">
        <f>500+300</f>
        <v>800</v>
      </c>
      <c r="L154" s="22">
        <v>0</v>
      </c>
      <c r="M154" s="22">
        <v>0</v>
      </c>
    </row>
    <row r="155" spans="1:13" ht="47.25" customHeight="1">
      <c r="A155" s="14" t="s">
        <v>152</v>
      </c>
      <c r="B155" s="79" t="s">
        <v>27</v>
      </c>
      <c r="C155" s="14" t="s">
        <v>164</v>
      </c>
      <c r="D155" s="44" t="s">
        <v>361</v>
      </c>
      <c r="E155" s="37" t="s">
        <v>76</v>
      </c>
      <c r="F155" s="35" t="s">
        <v>30</v>
      </c>
      <c r="G155" s="53">
        <v>1</v>
      </c>
      <c r="H155" s="17" t="s">
        <v>75</v>
      </c>
      <c r="I155" s="24" t="s">
        <v>209</v>
      </c>
      <c r="J155" s="24" t="s">
        <v>209</v>
      </c>
      <c r="K155" s="36">
        <f>2000-300</f>
        <v>1700</v>
      </c>
      <c r="L155" s="22">
        <v>0</v>
      </c>
      <c r="M155" s="22">
        <v>0</v>
      </c>
    </row>
    <row r="156" spans="1:13" ht="82.5" customHeight="1">
      <c r="A156" s="14" t="s">
        <v>152</v>
      </c>
      <c r="B156" s="79" t="s">
        <v>27</v>
      </c>
      <c r="C156" s="25" t="s">
        <v>164</v>
      </c>
      <c r="D156" s="44" t="s">
        <v>362</v>
      </c>
      <c r="E156" s="37" t="s">
        <v>76</v>
      </c>
      <c r="F156" s="35" t="s">
        <v>30</v>
      </c>
      <c r="G156" s="53">
        <v>1</v>
      </c>
      <c r="H156" s="17" t="s">
        <v>75</v>
      </c>
      <c r="I156" s="24" t="s">
        <v>209</v>
      </c>
      <c r="J156" s="24" t="s">
        <v>209</v>
      </c>
      <c r="K156" s="74">
        <v>2000</v>
      </c>
      <c r="L156" s="22">
        <v>0</v>
      </c>
      <c r="M156" s="22">
        <v>0</v>
      </c>
    </row>
    <row r="157" spans="1:13" ht="53.25" customHeight="1">
      <c r="A157" s="14" t="s">
        <v>152</v>
      </c>
      <c r="B157" s="79" t="s">
        <v>27</v>
      </c>
      <c r="C157" s="25" t="s">
        <v>164</v>
      </c>
      <c r="D157" s="42" t="s">
        <v>296</v>
      </c>
      <c r="E157" s="37" t="s">
        <v>29</v>
      </c>
      <c r="F157" s="35" t="s">
        <v>30</v>
      </c>
      <c r="G157" s="53">
        <v>0</v>
      </c>
      <c r="H157" s="17" t="s">
        <v>17</v>
      </c>
      <c r="I157" s="24" t="s">
        <v>209</v>
      </c>
      <c r="J157" s="51" t="s">
        <v>304</v>
      </c>
      <c r="K157" s="74">
        <v>0</v>
      </c>
      <c r="L157" s="22">
        <v>0</v>
      </c>
      <c r="M157" s="22">
        <v>24800</v>
      </c>
    </row>
    <row r="158" spans="1:13" ht="49.5" customHeight="1">
      <c r="A158" s="14" t="s">
        <v>152</v>
      </c>
      <c r="B158" s="79" t="s">
        <v>27</v>
      </c>
      <c r="C158" s="14" t="s">
        <v>167</v>
      </c>
      <c r="D158" s="44" t="s">
        <v>363</v>
      </c>
      <c r="E158" s="44" t="s">
        <v>31</v>
      </c>
      <c r="F158" s="50" t="s">
        <v>30</v>
      </c>
      <c r="G158" s="56">
        <v>1</v>
      </c>
      <c r="H158" s="51" t="s">
        <v>75</v>
      </c>
      <c r="I158" s="51" t="s">
        <v>209</v>
      </c>
      <c r="J158" s="51" t="s">
        <v>209</v>
      </c>
      <c r="K158" s="36">
        <f>2480.019-7.071-1472.948</f>
        <v>999.99999999999977</v>
      </c>
      <c r="L158" s="22">
        <v>0</v>
      </c>
      <c r="M158" s="22">
        <v>0</v>
      </c>
    </row>
    <row r="159" spans="1:13" ht="32.25" customHeight="1">
      <c r="A159" s="14" t="s">
        <v>152</v>
      </c>
      <c r="B159" s="79" t="s">
        <v>27</v>
      </c>
      <c r="C159" s="14" t="s">
        <v>167</v>
      </c>
      <c r="D159" s="42" t="s">
        <v>255</v>
      </c>
      <c r="E159" s="37" t="s">
        <v>31</v>
      </c>
      <c r="F159" s="35" t="s">
        <v>30</v>
      </c>
      <c r="G159" s="53">
        <v>1</v>
      </c>
      <c r="H159" s="17" t="s">
        <v>75</v>
      </c>
      <c r="I159" s="24" t="s">
        <v>209</v>
      </c>
      <c r="J159" s="24" t="s">
        <v>209</v>
      </c>
      <c r="K159" s="74">
        <v>787.78</v>
      </c>
      <c r="L159" s="22">
        <v>0</v>
      </c>
      <c r="M159" s="22">
        <v>0</v>
      </c>
    </row>
    <row r="160" spans="1:13" ht="31.5" customHeight="1">
      <c r="A160" s="14" t="s">
        <v>152</v>
      </c>
      <c r="B160" s="79" t="s">
        <v>27</v>
      </c>
      <c r="C160" s="25" t="s">
        <v>166</v>
      </c>
      <c r="D160" s="42" t="s">
        <v>257</v>
      </c>
      <c r="E160" s="37" t="s">
        <v>74</v>
      </c>
      <c r="F160" s="35" t="s">
        <v>30</v>
      </c>
      <c r="G160" s="53">
        <v>1</v>
      </c>
      <c r="H160" s="17" t="s">
        <v>75</v>
      </c>
      <c r="I160" s="24" t="s">
        <v>209</v>
      </c>
      <c r="J160" s="24" t="s">
        <v>209</v>
      </c>
      <c r="K160" s="74">
        <v>45.56</v>
      </c>
      <c r="L160" s="22">
        <v>0</v>
      </c>
      <c r="M160" s="22">
        <v>0</v>
      </c>
    </row>
    <row r="161" spans="1:13" ht="44.25" customHeight="1">
      <c r="A161" s="14" t="s">
        <v>152</v>
      </c>
      <c r="B161" s="79" t="s">
        <v>27</v>
      </c>
      <c r="C161" s="25" t="s">
        <v>166</v>
      </c>
      <c r="D161" s="42" t="s">
        <v>258</v>
      </c>
      <c r="E161" s="44" t="s">
        <v>74</v>
      </c>
      <c r="F161" s="50" t="s">
        <v>30</v>
      </c>
      <c r="G161" s="56">
        <v>3</v>
      </c>
      <c r="H161" s="51" t="s">
        <v>75</v>
      </c>
      <c r="I161" s="51" t="s">
        <v>209</v>
      </c>
      <c r="J161" s="51" t="s">
        <v>209</v>
      </c>
      <c r="K161" s="36">
        <f>453.537</f>
        <v>453.53699999999998</v>
      </c>
      <c r="L161" s="22">
        <v>0</v>
      </c>
      <c r="M161" s="22">
        <v>0</v>
      </c>
    </row>
    <row r="162" spans="1:13" ht="31.5" customHeight="1">
      <c r="A162" s="14" t="s">
        <v>152</v>
      </c>
      <c r="B162" s="79" t="s">
        <v>27</v>
      </c>
      <c r="C162" s="25" t="s">
        <v>166</v>
      </c>
      <c r="D162" s="42" t="s">
        <v>259</v>
      </c>
      <c r="E162" s="37" t="s">
        <v>74</v>
      </c>
      <c r="F162" s="35" t="s">
        <v>30</v>
      </c>
      <c r="G162" s="53">
        <v>1</v>
      </c>
      <c r="H162" s="17" t="s">
        <v>75</v>
      </c>
      <c r="I162" s="24" t="s">
        <v>209</v>
      </c>
      <c r="J162" s="24" t="s">
        <v>209</v>
      </c>
      <c r="K162" s="74">
        <v>25</v>
      </c>
      <c r="L162" s="22">
        <v>0</v>
      </c>
      <c r="M162" s="22">
        <v>0</v>
      </c>
    </row>
    <row r="163" spans="1:13" ht="73.5" customHeight="1">
      <c r="A163" s="14" t="s">
        <v>152</v>
      </c>
      <c r="B163" s="79" t="s">
        <v>27</v>
      </c>
      <c r="C163" s="25" t="s">
        <v>166</v>
      </c>
      <c r="D163" s="44" t="s">
        <v>256</v>
      </c>
      <c r="E163" s="37" t="s">
        <v>74</v>
      </c>
      <c r="F163" s="50" t="s">
        <v>30</v>
      </c>
      <c r="G163" s="56">
        <v>1</v>
      </c>
      <c r="H163" s="17" t="s">
        <v>75</v>
      </c>
      <c r="I163" s="24">
        <v>0</v>
      </c>
      <c r="J163" s="24">
        <v>0</v>
      </c>
      <c r="K163" s="36">
        <v>478.56400000000002</v>
      </c>
      <c r="L163" s="22">
        <v>0</v>
      </c>
      <c r="M163" s="22">
        <v>0</v>
      </c>
    </row>
    <row r="164" spans="1:13" ht="31.5" customHeight="1">
      <c r="A164" s="14" t="s">
        <v>152</v>
      </c>
      <c r="B164" s="79" t="s">
        <v>27</v>
      </c>
      <c r="C164" s="25" t="s">
        <v>165</v>
      </c>
      <c r="D164" s="44" t="s">
        <v>364</v>
      </c>
      <c r="E164" s="44" t="s">
        <v>297</v>
      </c>
      <c r="F164" s="50" t="s">
        <v>30</v>
      </c>
      <c r="G164" s="56">
        <v>9</v>
      </c>
      <c r="H164" s="17" t="s">
        <v>322</v>
      </c>
      <c r="I164" s="24" t="s">
        <v>209</v>
      </c>
      <c r="J164" s="24" t="s">
        <v>209</v>
      </c>
      <c r="K164" s="36">
        <f>181.62</f>
        <v>181.62</v>
      </c>
      <c r="L164" s="22">
        <v>0</v>
      </c>
      <c r="M164" s="22">
        <v>0</v>
      </c>
    </row>
    <row r="165" spans="1:13" ht="71.25" customHeight="1">
      <c r="A165" s="8" t="s">
        <v>152</v>
      </c>
      <c r="B165" s="77" t="s">
        <v>27</v>
      </c>
      <c r="C165" s="25" t="s">
        <v>168</v>
      </c>
      <c r="D165" s="44" t="s">
        <v>365</v>
      </c>
      <c r="E165" s="37" t="s">
        <v>76</v>
      </c>
      <c r="F165" s="50" t="s">
        <v>30</v>
      </c>
      <c r="G165" s="56">
        <v>1</v>
      </c>
      <c r="H165" s="17" t="s">
        <v>75</v>
      </c>
      <c r="I165" s="24" t="s">
        <v>209</v>
      </c>
      <c r="J165" s="24" t="s">
        <v>209</v>
      </c>
      <c r="K165" s="36">
        <f>1200+1472.948</f>
        <v>2672.9480000000003</v>
      </c>
      <c r="L165" s="22">
        <v>0</v>
      </c>
      <c r="M165" s="22">
        <v>0</v>
      </c>
    </row>
    <row r="166" spans="1:13" ht="47.25" customHeight="1">
      <c r="A166" s="8" t="s">
        <v>152</v>
      </c>
      <c r="B166" s="76" t="s">
        <v>27</v>
      </c>
      <c r="C166" s="25" t="s">
        <v>168</v>
      </c>
      <c r="D166" s="44" t="s">
        <v>293</v>
      </c>
      <c r="E166" s="37" t="s">
        <v>31</v>
      </c>
      <c r="F166" s="50" t="s">
        <v>30</v>
      </c>
      <c r="G166" s="56">
        <v>0</v>
      </c>
      <c r="H166" s="51" t="s">
        <v>17</v>
      </c>
      <c r="I166" s="51">
        <v>1</v>
      </c>
      <c r="J166" s="24" t="s">
        <v>180</v>
      </c>
      <c r="K166" s="36">
        <v>0</v>
      </c>
      <c r="L166" s="22">
        <v>15457.63</v>
      </c>
      <c r="M166" s="22">
        <v>0</v>
      </c>
    </row>
    <row r="167" spans="1:13" ht="31.5" customHeight="1">
      <c r="A167" s="8" t="s">
        <v>152</v>
      </c>
      <c r="B167" s="76" t="s">
        <v>32</v>
      </c>
      <c r="C167" s="55" t="s">
        <v>169</v>
      </c>
      <c r="D167" s="67" t="s">
        <v>44</v>
      </c>
      <c r="E167" s="21" t="s">
        <v>84</v>
      </c>
      <c r="F167" s="7" t="s">
        <v>30</v>
      </c>
      <c r="G167" s="49">
        <v>4</v>
      </c>
      <c r="H167" s="55" t="s">
        <v>75</v>
      </c>
      <c r="I167" s="24" t="s">
        <v>130</v>
      </c>
      <c r="J167" s="24" t="s">
        <v>130</v>
      </c>
      <c r="K167" s="48">
        <f>K168+K169+K170+K171+K172+K173+K174+K175+K176</f>
        <v>854</v>
      </c>
      <c r="L167" s="48">
        <f>L168+L169+L170+L171+L172+L173+L174+L175+L176</f>
        <v>505.49</v>
      </c>
      <c r="M167" s="48">
        <f>M168+M169+M170+M171+M172+M173+M174+M175+M176+200+321</f>
        <v>871</v>
      </c>
    </row>
    <row r="168" spans="1:13" ht="31.5" customHeight="1">
      <c r="A168" s="8" t="s">
        <v>152</v>
      </c>
      <c r="B168" s="76" t="s">
        <v>32</v>
      </c>
      <c r="C168" s="14" t="s">
        <v>162</v>
      </c>
      <c r="D168" s="44" t="s">
        <v>343</v>
      </c>
      <c r="E168" s="21" t="s">
        <v>36</v>
      </c>
      <c r="F168" s="35" t="s">
        <v>30</v>
      </c>
      <c r="G168" s="7">
        <v>3</v>
      </c>
      <c r="H168" s="17" t="s">
        <v>75</v>
      </c>
      <c r="I168" s="24" t="s">
        <v>209</v>
      </c>
      <c r="J168" s="24" t="s">
        <v>209</v>
      </c>
      <c r="K168" s="22">
        <v>200</v>
      </c>
      <c r="L168" s="22">
        <v>0</v>
      </c>
      <c r="M168" s="22">
        <v>0</v>
      </c>
    </row>
    <row r="169" spans="1:13" ht="47.25" customHeight="1">
      <c r="A169" s="8" t="s">
        <v>152</v>
      </c>
      <c r="B169" s="76" t="s">
        <v>32</v>
      </c>
      <c r="C169" s="14" t="s">
        <v>163</v>
      </c>
      <c r="D169" s="44" t="s">
        <v>367</v>
      </c>
      <c r="E169" s="21" t="s">
        <v>170</v>
      </c>
      <c r="F169" s="35" t="s">
        <v>30</v>
      </c>
      <c r="G169" s="7">
        <v>1</v>
      </c>
      <c r="H169" s="17" t="s">
        <v>75</v>
      </c>
      <c r="I169" s="24" t="s">
        <v>209</v>
      </c>
      <c r="J169" s="24" t="s">
        <v>209</v>
      </c>
      <c r="K169" s="22">
        <v>185.2</v>
      </c>
      <c r="L169" s="22">
        <v>0</v>
      </c>
      <c r="M169" s="22">
        <v>0</v>
      </c>
    </row>
    <row r="170" spans="1:13" ht="85.5" customHeight="1">
      <c r="A170" s="8" t="s">
        <v>152</v>
      </c>
      <c r="B170" s="76" t="s">
        <v>32</v>
      </c>
      <c r="C170" s="24" t="s">
        <v>163</v>
      </c>
      <c r="D170" s="44" t="s">
        <v>366</v>
      </c>
      <c r="E170" s="21" t="s">
        <v>36</v>
      </c>
      <c r="F170" s="35" t="s">
        <v>30</v>
      </c>
      <c r="G170" s="7">
        <v>1</v>
      </c>
      <c r="H170" s="17" t="s">
        <v>75</v>
      </c>
      <c r="I170" s="24" t="s">
        <v>209</v>
      </c>
      <c r="J170" s="24" t="s">
        <v>209</v>
      </c>
      <c r="K170" s="22">
        <v>83.6</v>
      </c>
      <c r="L170" s="22">
        <v>0</v>
      </c>
      <c r="M170" s="22">
        <v>0</v>
      </c>
    </row>
    <row r="171" spans="1:13" ht="47.25" customHeight="1">
      <c r="A171" s="8" t="s">
        <v>152</v>
      </c>
      <c r="B171" s="76" t="s">
        <v>32</v>
      </c>
      <c r="C171" s="14" t="s">
        <v>163</v>
      </c>
      <c r="D171" s="44" t="s">
        <v>306</v>
      </c>
      <c r="E171" s="21" t="s">
        <v>298</v>
      </c>
      <c r="F171" s="35" t="s">
        <v>30</v>
      </c>
      <c r="G171" s="7">
        <v>0</v>
      </c>
      <c r="H171" s="51" t="s">
        <v>17</v>
      </c>
      <c r="I171" s="51" t="s">
        <v>318</v>
      </c>
      <c r="J171" s="51" t="s">
        <v>209</v>
      </c>
      <c r="K171" s="22">
        <v>0</v>
      </c>
      <c r="L171" s="35">
        <v>505.49</v>
      </c>
      <c r="M171" s="22">
        <v>0</v>
      </c>
    </row>
    <row r="172" spans="1:13" ht="47.25" customHeight="1">
      <c r="A172" s="8" t="s">
        <v>152</v>
      </c>
      <c r="B172" s="76" t="s">
        <v>32</v>
      </c>
      <c r="C172" s="14" t="s">
        <v>163</v>
      </c>
      <c r="D172" s="44" t="s">
        <v>307</v>
      </c>
      <c r="E172" s="21" t="s">
        <v>36</v>
      </c>
      <c r="F172" s="35" t="s">
        <v>30</v>
      </c>
      <c r="G172" s="7">
        <v>0</v>
      </c>
      <c r="H172" s="51" t="s">
        <v>17</v>
      </c>
      <c r="I172" s="51" t="s">
        <v>209</v>
      </c>
      <c r="J172" s="51" t="s">
        <v>175</v>
      </c>
      <c r="K172" s="22">
        <v>0</v>
      </c>
      <c r="L172" s="22">
        <v>0</v>
      </c>
      <c r="M172" s="22">
        <v>350</v>
      </c>
    </row>
    <row r="173" spans="1:13" ht="31.5" customHeight="1">
      <c r="A173" s="8" t="s">
        <v>152</v>
      </c>
      <c r="B173" s="76" t="s">
        <v>32</v>
      </c>
      <c r="C173" s="14" t="s">
        <v>161</v>
      </c>
      <c r="D173" s="44" t="s">
        <v>295</v>
      </c>
      <c r="E173" s="21" t="s">
        <v>36</v>
      </c>
      <c r="F173" s="35" t="s">
        <v>30</v>
      </c>
      <c r="G173" s="7">
        <v>1</v>
      </c>
      <c r="H173" s="17" t="s">
        <v>75</v>
      </c>
      <c r="I173" s="24" t="s">
        <v>209</v>
      </c>
      <c r="J173" s="24" t="s">
        <v>209</v>
      </c>
      <c r="K173" s="22">
        <v>51.9</v>
      </c>
      <c r="L173" s="22">
        <v>0</v>
      </c>
      <c r="M173" s="22">
        <v>0</v>
      </c>
    </row>
    <row r="174" spans="1:13" ht="36.75" customHeight="1">
      <c r="A174" s="8" t="s">
        <v>152</v>
      </c>
      <c r="B174" s="76" t="s">
        <v>32</v>
      </c>
      <c r="C174" s="14" t="s">
        <v>161</v>
      </c>
      <c r="D174" s="44" t="s">
        <v>260</v>
      </c>
      <c r="E174" s="21" t="s">
        <v>170</v>
      </c>
      <c r="F174" s="35" t="s">
        <v>30</v>
      </c>
      <c r="G174" s="7">
        <v>2</v>
      </c>
      <c r="H174" s="17" t="s">
        <v>75</v>
      </c>
      <c r="I174" s="24" t="s">
        <v>209</v>
      </c>
      <c r="J174" s="24" t="s">
        <v>209</v>
      </c>
      <c r="K174" s="22">
        <v>104.2</v>
      </c>
      <c r="L174" s="22">
        <v>0</v>
      </c>
      <c r="M174" s="22">
        <v>0</v>
      </c>
    </row>
    <row r="175" spans="1:13" ht="31.5" customHeight="1">
      <c r="A175" s="8" t="s">
        <v>152</v>
      </c>
      <c r="B175" s="76" t="s">
        <v>32</v>
      </c>
      <c r="C175" s="14" t="s">
        <v>165</v>
      </c>
      <c r="D175" s="44" t="s">
        <v>261</v>
      </c>
      <c r="E175" s="44" t="s">
        <v>298</v>
      </c>
      <c r="F175" s="35" t="s">
        <v>30</v>
      </c>
      <c r="G175" s="7">
        <v>13</v>
      </c>
      <c r="H175" s="17" t="s">
        <v>323</v>
      </c>
      <c r="I175" s="24" t="s">
        <v>209</v>
      </c>
      <c r="J175" s="24" t="s">
        <v>209</v>
      </c>
      <c r="K175" s="22">
        <v>187.1</v>
      </c>
      <c r="L175" s="22">
        <v>0</v>
      </c>
      <c r="M175" s="22">
        <v>0</v>
      </c>
    </row>
    <row r="176" spans="1:13" ht="57.75" customHeight="1">
      <c r="A176" s="8" t="s">
        <v>152</v>
      </c>
      <c r="B176" s="76" t="s">
        <v>32</v>
      </c>
      <c r="C176" s="14" t="s">
        <v>165</v>
      </c>
      <c r="D176" s="101" t="s">
        <v>353</v>
      </c>
      <c r="E176" s="31" t="s">
        <v>170</v>
      </c>
      <c r="F176" s="35" t="s">
        <v>30</v>
      </c>
      <c r="G176" s="7">
        <v>1</v>
      </c>
      <c r="H176" s="17" t="s">
        <v>75</v>
      </c>
      <c r="I176" s="47" t="s">
        <v>209</v>
      </c>
      <c r="J176" s="24" t="s">
        <v>209</v>
      </c>
      <c r="K176" s="22">
        <v>42</v>
      </c>
      <c r="L176" s="22">
        <v>0</v>
      </c>
      <c r="M176" s="22">
        <v>0</v>
      </c>
    </row>
    <row r="177" spans="1:13" ht="31.5">
      <c r="A177" s="111" t="s">
        <v>171</v>
      </c>
      <c r="B177" s="112" t="s">
        <v>17</v>
      </c>
      <c r="C177" s="119" t="s">
        <v>17</v>
      </c>
      <c r="D177" s="122" t="s">
        <v>172</v>
      </c>
      <c r="E177" s="61" t="s">
        <v>173</v>
      </c>
      <c r="F177" s="24" t="s">
        <v>22</v>
      </c>
      <c r="G177" s="32">
        <v>1</v>
      </c>
      <c r="H177" s="107" t="s">
        <v>75</v>
      </c>
      <c r="I177" s="32" t="s">
        <v>130</v>
      </c>
      <c r="J177" s="32" t="s">
        <v>130</v>
      </c>
      <c r="K177" s="110">
        <f>K186+K188+K190+K193+K195+K184</f>
        <v>3394.1</v>
      </c>
      <c r="L177" s="110">
        <f>L186+L188+L190+L193+L195+L184</f>
        <v>3294.1</v>
      </c>
      <c r="M177" s="110">
        <f>M186+M188+M190+M193+M195+M184</f>
        <v>3294.1</v>
      </c>
    </row>
    <row r="178" spans="1:13" ht="141.75" customHeight="1">
      <c r="A178" s="111"/>
      <c r="B178" s="113"/>
      <c r="C178" s="120"/>
      <c r="D178" s="123"/>
      <c r="E178" s="62" t="s">
        <v>174</v>
      </c>
      <c r="F178" s="57" t="s">
        <v>22</v>
      </c>
      <c r="G178" s="45" t="s">
        <v>266</v>
      </c>
      <c r="H178" s="109"/>
      <c r="I178" s="45" t="s">
        <v>266</v>
      </c>
      <c r="J178" s="45" t="s">
        <v>266</v>
      </c>
      <c r="K178" s="110"/>
      <c r="L178" s="110"/>
      <c r="M178" s="110"/>
    </row>
    <row r="179" spans="1:13" ht="47.25" customHeight="1">
      <c r="A179" s="111"/>
      <c r="B179" s="113"/>
      <c r="C179" s="120"/>
      <c r="D179" s="123"/>
      <c r="E179" s="61" t="s">
        <v>272</v>
      </c>
      <c r="F179" s="24" t="s">
        <v>22</v>
      </c>
      <c r="G179" s="32">
        <v>5</v>
      </c>
      <c r="H179" s="109"/>
      <c r="I179" s="32" t="s">
        <v>175</v>
      </c>
      <c r="J179" s="32" t="s">
        <v>175</v>
      </c>
      <c r="K179" s="110"/>
      <c r="L179" s="110"/>
      <c r="M179" s="110"/>
    </row>
    <row r="180" spans="1:13" ht="70.5" customHeight="1">
      <c r="A180" s="111"/>
      <c r="B180" s="113"/>
      <c r="C180" s="120"/>
      <c r="D180" s="123"/>
      <c r="E180" s="61" t="s">
        <v>176</v>
      </c>
      <c r="F180" s="24" t="s">
        <v>68</v>
      </c>
      <c r="G180" s="32">
        <v>28</v>
      </c>
      <c r="H180" s="109"/>
      <c r="I180" s="32" t="s">
        <v>177</v>
      </c>
      <c r="J180" s="32" t="s">
        <v>177</v>
      </c>
      <c r="K180" s="110"/>
      <c r="L180" s="110"/>
      <c r="M180" s="110"/>
    </row>
    <row r="181" spans="1:13" ht="84" customHeight="1">
      <c r="A181" s="111"/>
      <c r="B181" s="113"/>
      <c r="C181" s="120"/>
      <c r="D181" s="123"/>
      <c r="E181" s="61" t="s">
        <v>178</v>
      </c>
      <c r="F181" s="24" t="s">
        <v>22</v>
      </c>
      <c r="G181" s="32" t="s">
        <v>175</v>
      </c>
      <c r="H181" s="109"/>
      <c r="I181" s="32" t="s">
        <v>175</v>
      </c>
      <c r="J181" s="32" t="s">
        <v>175</v>
      </c>
      <c r="K181" s="110"/>
      <c r="L181" s="110"/>
      <c r="M181" s="110"/>
    </row>
    <row r="182" spans="1:13" ht="21.75" customHeight="1">
      <c r="A182" s="111"/>
      <c r="B182" s="113"/>
      <c r="C182" s="120"/>
      <c r="D182" s="123"/>
      <c r="E182" s="115" t="s">
        <v>179</v>
      </c>
      <c r="F182" s="117" t="s">
        <v>22</v>
      </c>
      <c r="G182" s="107" t="s">
        <v>130</v>
      </c>
      <c r="H182" s="109"/>
      <c r="I182" s="107" t="s">
        <v>130</v>
      </c>
      <c r="J182" s="107" t="s">
        <v>130</v>
      </c>
      <c r="K182" s="110"/>
      <c r="L182" s="110"/>
      <c r="M182" s="110"/>
    </row>
    <row r="183" spans="1:13" ht="50.25" customHeight="1">
      <c r="A183" s="111"/>
      <c r="B183" s="114"/>
      <c r="C183" s="121"/>
      <c r="D183" s="124"/>
      <c r="E183" s="116"/>
      <c r="F183" s="118"/>
      <c r="G183" s="108"/>
      <c r="H183" s="108"/>
      <c r="I183" s="108"/>
      <c r="J183" s="108"/>
      <c r="K183" s="110"/>
      <c r="L183" s="110"/>
      <c r="M183" s="110"/>
    </row>
    <row r="184" spans="1:13" ht="31.5">
      <c r="A184" s="8" t="s">
        <v>171</v>
      </c>
      <c r="B184" s="76" t="s">
        <v>313</v>
      </c>
      <c r="C184" s="14" t="s">
        <v>17</v>
      </c>
      <c r="D184" s="71" t="s">
        <v>314</v>
      </c>
      <c r="E184" s="21" t="s">
        <v>315</v>
      </c>
      <c r="F184" s="7" t="s">
        <v>30</v>
      </c>
      <c r="G184" s="7">
        <v>1</v>
      </c>
      <c r="H184" s="17" t="s">
        <v>75</v>
      </c>
      <c r="I184" s="24" t="s">
        <v>130</v>
      </c>
      <c r="J184" s="24" t="s">
        <v>130</v>
      </c>
      <c r="K184" s="40">
        <v>123.5</v>
      </c>
      <c r="L184" s="40">
        <v>123.5</v>
      </c>
      <c r="M184" s="40">
        <v>123.5</v>
      </c>
    </row>
    <row r="185" spans="1:13" ht="86.25" customHeight="1">
      <c r="A185" s="8" t="s">
        <v>171</v>
      </c>
      <c r="B185" s="76" t="s">
        <v>313</v>
      </c>
      <c r="C185" s="14" t="s">
        <v>42</v>
      </c>
      <c r="D185" s="43" t="s">
        <v>321</v>
      </c>
      <c r="E185" s="21" t="s">
        <v>315</v>
      </c>
      <c r="F185" s="7" t="s">
        <v>30</v>
      </c>
      <c r="G185" s="7">
        <v>1</v>
      </c>
      <c r="H185" s="17" t="s">
        <v>269</v>
      </c>
      <c r="I185" s="24" t="s">
        <v>130</v>
      </c>
      <c r="J185" s="24" t="s">
        <v>130</v>
      </c>
      <c r="K185" s="36">
        <v>123.5</v>
      </c>
      <c r="L185" s="36">
        <v>123.5</v>
      </c>
      <c r="M185" s="36">
        <v>123.5</v>
      </c>
    </row>
    <row r="186" spans="1:13" ht="113.25" customHeight="1">
      <c r="A186" s="8" t="s">
        <v>171</v>
      </c>
      <c r="B186" s="76" t="s">
        <v>181</v>
      </c>
      <c r="C186" s="13" t="s">
        <v>17</v>
      </c>
      <c r="D186" s="68" t="s">
        <v>182</v>
      </c>
      <c r="E186" s="37" t="s">
        <v>183</v>
      </c>
      <c r="F186" s="35" t="s">
        <v>30</v>
      </c>
      <c r="G186" s="35">
        <v>4</v>
      </c>
      <c r="H186" s="17" t="s">
        <v>75</v>
      </c>
      <c r="I186" s="24" t="s">
        <v>266</v>
      </c>
      <c r="J186" s="24" t="s">
        <v>266</v>
      </c>
      <c r="K186" s="40">
        <f>K187</f>
        <v>1000</v>
      </c>
      <c r="L186" s="40">
        <f>L187</f>
        <v>1000</v>
      </c>
      <c r="M186" s="40">
        <f>M187</f>
        <v>1000</v>
      </c>
    </row>
    <row r="187" spans="1:13" ht="31.5">
      <c r="A187" s="8" t="s">
        <v>171</v>
      </c>
      <c r="B187" s="76" t="s">
        <v>181</v>
      </c>
      <c r="C187" s="14" t="s">
        <v>184</v>
      </c>
      <c r="D187" s="63" t="s">
        <v>185</v>
      </c>
      <c r="E187" s="37" t="s">
        <v>183</v>
      </c>
      <c r="F187" s="35" t="s">
        <v>30</v>
      </c>
      <c r="G187" s="35">
        <v>4</v>
      </c>
      <c r="H187" s="17" t="s">
        <v>75</v>
      </c>
      <c r="I187" s="24" t="s">
        <v>266</v>
      </c>
      <c r="J187" s="24" t="s">
        <v>266</v>
      </c>
      <c r="K187" s="36">
        <v>1000</v>
      </c>
      <c r="L187" s="36">
        <v>1000</v>
      </c>
      <c r="M187" s="36">
        <v>1000</v>
      </c>
    </row>
    <row r="188" spans="1:13" ht="31.5">
      <c r="A188" s="8" t="s">
        <v>171</v>
      </c>
      <c r="B188" s="76" t="s">
        <v>186</v>
      </c>
      <c r="C188" s="14" t="s">
        <v>17</v>
      </c>
      <c r="D188" s="71" t="s">
        <v>187</v>
      </c>
      <c r="E188" s="21" t="s">
        <v>183</v>
      </c>
      <c r="F188" s="7" t="s">
        <v>30</v>
      </c>
      <c r="G188" s="7">
        <v>6</v>
      </c>
      <c r="H188" s="17" t="s">
        <v>267</v>
      </c>
      <c r="I188" s="24" t="s">
        <v>188</v>
      </c>
      <c r="J188" s="24" t="s">
        <v>188</v>
      </c>
      <c r="K188" s="40">
        <v>440</v>
      </c>
      <c r="L188" s="40">
        <v>440</v>
      </c>
      <c r="M188" s="40">
        <v>440</v>
      </c>
    </row>
    <row r="189" spans="1:13" ht="31.5">
      <c r="A189" s="8" t="s">
        <v>171</v>
      </c>
      <c r="B189" s="76" t="s">
        <v>186</v>
      </c>
      <c r="C189" s="14" t="s">
        <v>42</v>
      </c>
      <c r="D189" s="63" t="s">
        <v>189</v>
      </c>
      <c r="E189" s="21" t="s">
        <v>183</v>
      </c>
      <c r="F189" s="7" t="s">
        <v>30</v>
      </c>
      <c r="G189" s="7">
        <v>6</v>
      </c>
      <c r="H189" s="17" t="s">
        <v>267</v>
      </c>
      <c r="I189" s="24" t="s">
        <v>188</v>
      </c>
      <c r="J189" s="24" t="s">
        <v>188</v>
      </c>
      <c r="K189" s="36">
        <v>440</v>
      </c>
      <c r="L189" s="36">
        <v>440</v>
      </c>
      <c r="M189" s="36">
        <v>440</v>
      </c>
    </row>
    <row r="190" spans="1:13" ht="41.25" customHeight="1">
      <c r="A190" s="8" t="s">
        <v>171</v>
      </c>
      <c r="B190" s="76" t="s">
        <v>190</v>
      </c>
      <c r="C190" s="14" t="s">
        <v>17</v>
      </c>
      <c r="D190" s="68" t="s">
        <v>191</v>
      </c>
      <c r="E190" s="63" t="s">
        <v>192</v>
      </c>
      <c r="F190" s="7" t="s">
        <v>30</v>
      </c>
      <c r="G190" s="7">
        <v>9</v>
      </c>
      <c r="H190" s="32" t="s">
        <v>75</v>
      </c>
      <c r="I190" s="32" t="s">
        <v>270</v>
      </c>
      <c r="J190" s="32" t="s">
        <v>270</v>
      </c>
      <c r="K190" s="40">
        <f>K191+K192</f>
        <v>630</v>
      </c>
      <c r="L190" s="40">
        <v>630</v>
      </c>
      <c r="M190" s="40">
        <v>630</v>
      </c>
    </row>
    <row r="191" spans="1:13" ht="47.25">
      <c r="A191" s="8" t="s">
        <v>171</v>
      </c>
      <c r="B191" s="76" t="s">
        <v>190</v>
      </c>
      <c r="C191" s="8" t="s">
        <v>42</v>
      </c>
      <c r="D191" s="63" t="s">
        <v>193</v>
      </c>
      <c r="E191" s="63" t="s">
        <v>192</v>
      </c>
      <c r="F191" s="7" t="s">
        <v>30</v>
      </c>
      <c r="G191" s="7">
        <v>6</v>
      </c>
      <c r="H191" s="17" t="s">
        <v>244</v>
      </c>
      <c r="I191" s="24" t="s">
        <v>188</v>
      </c>
      <c r="J191" s="24" t="s">
        <v>188</v>
      </c>
      <c r="K191" s="36">
        <v>420</v>
      </c>
      <c r="L191" s="36">
        <v>420</v>
      </c>
      <c r="M191" s="36">
        <v>420</v>
      </c>
    </row>
    <row r="192" spans="1:13" ht="47.25">
      <c r="A192" s="8" t="s">
        <v>171</v>
      </c>
      <c r="B192" s="76" t="s">
        <v>190</v>
      </c>
      <c r="C192" s="8" t="s">
        <v>42</v>
      </c>
      <c r="D192" s="63" t="s">
        <v>194</v>
      </c>
      <c r="E192" s="63" t="s">
        <v>192</v>
      </c>
      <c r="F192" s="7" t="s">
        <v>30</v>
      </c>
      <c r="G192" s="7">
        <v>3</v>
      </c>
      <c r="H192" s="17" t="s">
        <v>271</v>
      </c>
      <c r="I192" s="24" t="s">
        <v>15</v>
      </c>
      <c r="J192" s="24" t="s">
        <v>15</v>
      </c>
      <c r="K192" s="36">
        <v>210</v>
      </c>
      <c r="L192" s="36">
        <v>210</v>
      </c>
      <c r="M192" s="36">
        <v>210</v>
      </c>
    </row>
    <row r="193" spans="1:13" ht="31.5">
      <c r="A193" s="8" t="s">
        <v>171</v>
      </c>
      <c r="B193" s="76" t="s">
        <v>195</v>
      </c>
      <c r="C193" s="8" t="s">
        <v>17</v>
      </c>
      <c r="D193" s="67" t="s">
        <v>196</v>
      </c>
      <c r="E193" s="21" t="s">
        <v>197</v>
      </c>
      <c r="F193" s="7" t="s">
        <v>68</v>
      </c>
      <c r="G193" s="7">
        <v>28</v>
      </c>
      <c r="H193" s="17" t="s">
        <v>75</v>
      </c>
      <c r="I193" s="24" t="s">
        <v>177</v>
      </c>
      <c r="J193" s="24" t="s">
        <v>177</v>
      </c>
      <c r="K193" s="40">
        <v>369.6</v>
      </c>
      <c r="L193" s="40">
        <v>369.6</v>
      </c>
      <c r="M193" s="40">
        <v>369.6</v>
      </c>
    </row>
    <row r="194" spans="1:13" ht="57" customHeight="1">
      <c r="A194" s="8" t="s">
        <v>171</v>
      </c>
      <c r="B194" s="76" t="s">
        <v>195</v>
      </c>
      <c r="C194" s="8" t="s">
        <v>42</v>
      </c>
      <c r="D194" s="60" t="s">
        <v>198</v>
      </c>
      <c r="E194" s="21" t="s">
        <v>197</v>
      </c>
      <c r="F194" s="7" t="s">
        <v>68</v>
      </c>
      <c r="G194" s="7">
        <v>28</v>
      </c>
      <c r="H194" s="17" t="s">
        <v>75</v>
      </c>
      <c r="I194" s="24" t="s">
        <v>177</v>
      </c>
      <c r="J194" s="24" t="s">
        <v>177</v>
      </c>
      <c r="K194" s="36">
        <v>369.6</v>
      </c>
      <c r="L194" s="36">
        <v>369.6</v>
      </c>
      <c r="M194" s="36">
        <v>369.6</v>
      </c>
    </row>
    <row r="195" spans="1:13" ht="75.75" customHeight="1">
      <c r="A195" s="14" t="s">
        <v>171</v>
      </c>
      <c r="B195" s="79" t="s">
        <v>199</v>
      </c>
      <c r="C195" s="12" t="s">
        <v>17</v>
      </c>
      <c r="D195" s="67" t="s">
        <v>200</v>
      </c>
      <c r="E195" s="60" t="s">
        <v>201</v>
      </c>
      <c r="F195" s="7" t="s">
        <v>30</v>
      </c>
      <c r="G195" s="7">
        <v>14</v>
      </c>
      <c r="H195" s="17" t="s">
        <v>75</v>
      </c>
      <c r="I195" s="24" t="s">
        <v>328</v>
      </c>
      <c r="J195" s="24" t="s">
        <v>328</v>
      </c>
      <c r="K195" s="40">
        <f>K196+K197+K198+K199+K200+K201+K202+K203+K204+K205+K206+K207+K208+K209</f>
        <v>831</v>
      </c>
      <c r="L195" s="40">
        <f>SUM(L196:L209)</f>
        <v>731</v>
      </c>
      <c r="M195" s="40">
        <f>SUM(M196:M209)</f>
        <v>731</v>
      </c>
    </row>
    <row r="196" spans="1:13" ht="31.5">
      <c r="A196" s="14" t="s">
        <v>171</v>
      </c>
      <c r="B196" s="79" t="s">
        <v>199</v>
      </c>
      <c r="C196" s="14" t="s">
        <v>25</v>
      </c>
      <c r="D196" s="63" t="s">
        <v>202</v>
      </c>
      <c r="E196" s="63" t="s">
        <v>203</v>
      </c>
      <c r="F196" s="35" t="s">
        <v>30</v>
      </c>
      <c r="G196" s="35">
        <v>1</v>
      </c>
      <c r="H196" s="17" t="s">
        <v>75</v>
      </c>
      <c r="I196" s="24" t="s">
        <v>130</v>
      </c>
      <c r="J196" s="24" t="s">
        <v>130</v>
      </c>
      <c r="K196" s="36">
        <v>150</v>
      </c>
      <c r="L196" s="36">
        <v>150</v>
      </c>
      <c r="M196" s="36">
        <v>150</v>
      </c>
    </row>
    <row r="197" spans="1:13" ht="47.25">
      <c r="A197" s="33" t="s">
        <v>171</v>
      </c>
      <c r="B197" s="83" t="s">
        <v>199</v>
      </c>
      <c r="C197" s="33" t="s">
        <v>25</v>
      </c>
      <c r="D197" s="43" t="s">
        <v>311</v>
      </c>
      <c r="E197" s="64" t="s">
        <v>204</v>
      </c>
      <c r="F197" s="35" t="s">
        <v>30</v>
      </c>
      <c r="G197" s="35">
        <v>1</v>
      </c>
      <c r="H197" s="17" t="s">
        <v>319</v>
      </c>
      <c r="I197" s="24" t="s">
        <v>130</v>
      </c>
      <c r="J197" s="24" t="s">
        <v>130</v>
      </c>
      <c r="K197" s="36">
        <v>50</v>
      </c>
      <c r="L197" s="36">
        <v>0</v>
      </c>
      <c r="M197" s="36">
        <v>0</v>
      </c>
    </row>
    <row r="198" spans="1:13" ht="31.5">
      <c r="A198" s="33" t="s">
        <v>171</v>
      </c>
      <c r="B198" s="83" t="s">
        <v>199</v>
      </c>
      <c r="C198" s="33" t="s">
        <v>25</v>
      </c>
      <c r="D198" s="43" t="s">
        <v>312</v>
      </c>
      <c r="E198" s="64" t="s">
        <v>204</v>
      </c>
      <c r="F198" s="58" t="s">
        <v>30</v>
      </c>
      <c r="G198" s="58">
        <v>1</v>
      </c>
      <c r="H198" s="17" t="s">
        <v>320</v>
      </c>
      <c r="I198" s="59" t="s">
        <v>130</v>
      </c>
      <c r="J198" s="59" t="s">
        <v>130</v>
      </c>
      <c r="K198" s="73">
        <v>50</v>
      </c>
      <c r="L198" s="36">
        <v>0</v>
      </c>
      <c r="M198" s="36">
        <v>0</v>
      </c>
    </row>
    <row r="199" spans="1:13" ht="31.5">
      <c r="A199" s="14" t="s">
        <v>171</v>
      </c>
      <c r="B199" s="79" t="s">
        <v>199</v>
      </c>
      <c r="C199" s="33" t="s">
        <v>58</v>
      </c>
      <c r="D199" s="63" t="s">
        <v>207</v>
      </c>
      <c r="E199" s="63" t="s">
        <v>204</v>
      </c>
      <c r="F199" s="35" t="s">
        <v>30</v>
      </c>
      <c r="G199" s="35">
        <v>1</v>
      </c>
      <c r="H199" s="17" t="s">
        <v>75</v>
      </c>
      <c r="I199" s="24" t="s">
        <v>130</v>
      </c>
      <c r="J199" s="24" t="s">
        <v>130</v>
      </c>
      <c r="K199" s="36">
        <v>50</v>
      </c>
      <c r="L199" s="36">
        <v>50</v>
      </c>
      <c r="M199" s="36">
        <v>50</v>
      </c>
    </row>
    <row r="200" spans="1:13" ht="31.5">
      <c r="A200" s="14" t="s">
        <v>171</v>
      </c>
      <c r="B200" s="79" t="s">
        <v>199</v>
      </c>
      <c r="C200" s="33" t="s">
        <v>58</v>
      </c>
      <c r="D200" s="63" t="s">
        <v>268</v>
      </c>
      <c r="E200" s="63" t="s">
        <v>204</v>
      </c>
      <c r="F200" s="35" t="s">
        <v>30</v>
      </c>
      <c r="G200" s="35">
        <v>1</v>
      </c>
      <c r="H200" s="17" t="s">
        <v>75</v>
      </c>
      <c r="I200" s="24" t="s">
        <v>130</v>
      </c>
      <c r="J200" s="24" t="s">
        <v>130</v>
      </c>
      <c r="K200" s="36">
        <v>50</v>
      </c>
      <c r="L200" s="36">
        <v>50</v>
      </c>
      <c r="M200" s="36">
        <v>50</v>
      </c>
    </row>
    <row r="201" spans="1:13" ht="117.75" customHeight="1">
      <c r="A201" s="14" t="s">
        <v>171</v>
      </c>
      <c r="B201" s="79" t="s">
        <v>199</v>
      </c>
      <c r="C201" s="33" t="s">
        <v>71</v>
      </c>
      <c r="D201" s="63" t="s">
        <v>205</v>
      </c>
      <c r="E201" s="63" t="s">
        <v>206</v>
      </c>
      <c r="F201" s="35" t="s">
        <v>30</v>
      </c>
      <c r="G201" s="35">
        <v>1</v>
      </c>
      <c r="H201" s="17" t="s">
        <v>75</v>
      </c>
      <c r="I201" s="17" t="s">
        <v>130</v>
      </c>
      <c r="J201" s="17" t="s">
        <v>130</v>
      </c>
      <c r="K201" s="36">
        <v>50</v>
      </c>
      <c r="L201" s="36">
        <v>50</v>
      </c>
      <c r="M201" s="36">
        <v>50</v>
      </c>
    </row>
    <row r="202" spans="1:13" ht="47.25">
      <c r="A202" s="8" t="s">
        <v>171</v>
      </c>
      <c r="B202" s="76" t="s">
        <v>199</v>
      </c>
      <c r="C202" s="33" t="s">
        <v>71</v>
      </c>
      <c r="D202" s="60" t="s">
        <v>208</v>
      </c>
      <c r="E202" s="60" t="s">
        <v>204</v>
      </c>
      <c r="F202" s="7" t="s">
        <v>30</v>
      </c>
      <c r="G202" s="7">
        <v>1</v>
      </c>
      <c r="H202" s="17" t="s">
        <v>241</v>
      </c>
      <c r="I202" s="17" t="s">
        <v>130</v>
      </c>
      <c r="J202" s="17" t="s">
        <v>130</v>
      </c>
      <c r="K202" s="22">
        <v>30</v>
      </c>
      <c r="L202" s="22">
        <v>30</v>
      </c>
      <c r="M202" s="22">
        <v>30</v>
      </c>
    </row>
    <row r="203" spans="1:13" ht="31.5">
      <c r="A203" s="8" t="s">
        <v>171</v>
      </c>
      <c r="B203" s="76" t="s">
        <v>199</v>
      </c>
      <c r="C203" s="33" t="s">
        <v>167</v>
      </c>
      <c r="D203" s="42" t="s">
        <v>337</v>
      </c>
      <c r="E203" s="60" t="s">
        <v>204</v>
      </c>
      <c r="F203" s="7" t="s">
        <v>30</v>
      </c>
      <c r="G203" s="7">
        <v>1</v>
      </c>
      <c r="H203" s="17" t="s">
        <v>243</v>
      </c>
      <c r="I203" s="17" t="s">
        <v>130</v>
      </c>
      <c r="J203" s="17" t="s">
        <v>130</v>
      </c>
      <c r="K203" s="22">
        <v>161</v>
      </c>
      <c r="L203" s="22">
        <v>161</v>
      </c>
      <c r="M203" s="22">
        <v>161</v>
      </c>
    </row>
    <row r="204" spans="1:13" ht="47.25">
      <c r="A204" s="8" t="s">
        <v>171</v>
      </c>
      <c r="B204" s="76" t="s">
        <v>199</v>
      </c>
      <c r="C204" s="33" t="s">
        <v>168</v>
      </c>
      <c r="D204" s="60" t="s">
        <v>334</v>
      </c>
      <c r="E204" s="60" t="s">
        <v>204</v>
      </c>
      <c r="F204" s="7" t="s">
        <v>30</v>
      </c>
      <c r="G204" s="7">
        <v>0</v>
      </c>
      <c r="H204" s="17" t="s">
        <v>17</v>
      </c>
      <c r="I204" s="17" t="s">
        <v>209</v>
      </c>
      <c r="J204" s="17" t="s">
        <v>130</v>
      </c>
      <c r="K204" s="36">
        <v>0</v>
      </c>
      <c r="L204" s="22">
        <v>0</v>
      </c>
      <c r="M204" s="22">
        <v>60</v>
      </c>
    </row>
    <row r="205" spans="1:13" ht="60" customHeight="1">
      <c r="A205" s="8" t="s">
        <v>171</v>
      </c>
      <c r="B205" s="76" t="s">
        <v>199</v>
      </c>
      <c r="C205" s="33" t="s">
        <v>159</v>
      </c>
      <c r="D205" s="60" t="s">
        <v>210</v>
      </c>
      <c r="E205" s="60" t="s">
        <v>204</v>
      </c>
      <c r="F205" s="7" t="s">
        <v>30</v>
      </c>
      <c r="G205" s="7">
        <v>1</v>
      </c>
      <c r="H205" s="17" t="s">
        <v>246</v>
      </c>
      <c r="I205" s="17" t="s">
        <v>130</v>
      </c>
      <c r="J205" s="17" t="s">
        <v>209</v>
      </c>
      <c r="K205" s="22">
        <v>60</v>
      </c>
      <c r="L205" s="22">
        <v>60</v>
      </c>
      <c r="M205" s="22">
        <v>0</v>
      </c>
    </row>
    <row r="206" spans="1:13" ht="37.5" customHeight="1">
      <c r="A206" s="8" t="s">
        <v>171</v>
      </c>
      <c r="B206" s="76" t="s">
        <v>199</v>
      </c>
      <c r="C206" s="33" t="s">
        <v>168</v>
      </c>
      <c r="D206" s="60" t="s">
        <v>335</v>
      </c>
      <c r="E206" s="60" t="s">
        <v>204</v>
      </c>
      <c r="F206" s="7" t="s">
        <v>30</v>
      </c>
      <c r="G206" s="7">
        <v>1</v>
      </c>
      <c r="H206" s="17" t="s">
        <v>75</v>
      </c>
      <c r="I206" s="24" t="s">
        <v>130</v>
      </c>
      <c r="J206" s="24" t="s">
        <v>130</v>
      </c>
      <c r="K206" s="22">
        <v>60</v>
      </c>
      <c r="L206" s="22">
        <v>60</v>
      </c>
      <c r="M206" s="22">
        <v>60</v>
      </c>
    </row>
    <row r="207" spans="1:13" ht="47.25">
      <c r="A207" s="14" t="s">
        <v>171</v>
      </c>
      <c r="B207" s="79" t="s">
        <v>199</v>
      </c>
      <c r="C207" s="33" t="s">
        <v>164</v>
      </c>
      <c r="D207" s="42" t="s">
        <v>340</v>
      </c>
      <c r="E207" s="63" t="s">
        <v>204</v>
      </c>
      <c r="F207" s="35" t="s">
        <v>30</v>
      </c>
      <c r="G207" s="35">
        <v>1</v>
      </c>
      <c r="H207" s="17" t="s">
        <v>269</v>
      </c>
      <c r="I207" s="24" t="s">
        <v>130</v>
      </c>
      <c r="J207" s="24" t="s">
        <v>130</v>
      </c>
      <c r="K207" s="36">
        <v>60</v>
      </c>
      <c r="L207" s="22">
        <v>60</v>
      </c>
      <c r="M207" s="22">
        <v>60</v>
      </c>
    </row>
    <row r="208" spans="1:13" ht="31.5">
      <c r="A208" s="14" t="s">
        <v>171</v>
      </c>
      <c r="B208" s="79" t="s">
        <v>199</v>
      </c>
      <c r="C208" s="33" t="s">
        <v>168</v>
      </c>
      <c r="D208" s="21" t="s">
        <v>336</v>
      </c>
      <c r="E208" s="63" t="s">
        <v>204</v>
      </c>
      <c r="F208" s="35" t="s">
        <v>30</v>
      </c>
      <c r="G208" s="7">
        <v>1</v>
      </c>
      <c r="H208" s="89" t="s">
        <v>244</v>
      </c>
      <c r="I208" s="7">
        <v>0</v>
      </c>
      <c r="J208" s="7">
        <v>1</v>
      </c>
      <c r="K208" s="36">
        <v>60</v>
      </c>
      <c r="L208" s="22">
        <v>0</v>
      </c>
      <c r="M208" s="22">
        <v>60</v>
      </c>
    </row>
    <row r="209" spans="1:13" ht="31.5">
      <c r="A209" s="14" t="s">
        <v>171</v>
      </c>
      <c r="B209" s="79" t="s">
        <v>199</v>
      </c>
      <c r="C209" s="33" t="s">
        <v>211</v>
      </c>
      <c r="D209" s="44" t="s">
        <v>341</v>
      </c>
      <c r="E209" s="63" t="s">
        <v>204</v>
      </c>
      <c r="F209" s="35" t="s">
        <v>30</v>
      </c>
      <c r="G209" s="7">
        <v>0</v>
      </c>
      <c r="H209" s="90" t="s">
        <v>17</v>
      </c>
      <c r="I209" s="7">
        <v>1</v>
      </c>
      <c r="J209" s="7">
        <v>0</v>
      </c>
      <c r="K209" s="22">
        <v>0</v>
      </c>
      <c r="L209" s="22">
        <v>60</v>
      </c>
      <c r="M209" s="22">
        <v>0</v>
      </c>
    </row>
    <row r="211" spans="1:13" ht="30.75" customHeight="1">
      <c r="A211" s="151" t="s">
        <v>324</v>
      </c>
      <c r="B211" s="151"/>
      <c r="C211" s="151"/>
      <c r="D211" s="151"/>
      <c r="E211" s="151"/>
    </row>
    <row r="213" spans="1:13" ht="87.75" customHeight="1">
      <c r="A213" s="152"/>
      <c r="B213" s="152"/>
      <c r="C213" s="152"/>
      <c r="D213" s="153"/>
      <c r="E213" s="153"/>
    </row>
    <row r="215" spans="1:13" ht="36.75" customHeight="1">
      <c r="A215" s="152" t="s">
        <v>325</v>
      </c>
      <c r="B215" s="152"/>
      <c r="C215" s="152" t="s">
        <v>326</v>
      </c>
      <c r="D215" s="152"/>
    </row>
    <row r="216" spans="1:13">
      <c r="C216" s="1" t="s">
        <v>327</v>
      </c>
    </row>
    <row r="218" spans="1:13">
      <c r="E218" s="38"/>
      <c r="F218" s="38"/>
      <c r="G218" s="38"/>
    </row>
    <row r="219" spans="1:13">
      <c r="E219" s="38"/>
      <c r="F219" s="38"/>
      <c r="G219" s="38"/>
    </row>
    <row r="220" spans="1:13">
      <c r="E220" s="38"/>
      <c r="F220" s="38"/>
      <c r="G220" s="38"/>
    </row>
    <row r="221" spans="1:13">
      <c r="E221" s="38"/>
      <c r="F221" s="38"/>
      <c r="G221" s="38"/>
    </row>
    <row r="222" spans="1:13">
      <c r="E222" s="38"/>
      <c r="F222" s="38"/>
      <c r="G222" s="38"/>
    </row>
    <row r="223" spans="1:13">
      <c r="E223" s="38"/>
      <c r="F223" s="38"/>
      <c r="G223" s="38"/>
    </row>
    <row r="224" spans="1:13">
      <c r="E224" s="38"/>
      <c r="F224" s="38"/>
      <c r="G224" s="38"/>
    </row>
    <row r="225" spans="5:7">
      <c r="E225" s="38"/>
      <c r="F225" s="38"/>
      <c r="G225" s="38"/>
    </row>
    <row r="226" spans="5:7">
      <c r="E226" s="38"/>
      <c r="F226" s="38"/>
      <c r="G226" s="38"/>
    </row>
    <row r="227" spans="5:7">
      <c r="E227" s="38"/>
      <c r="F227" s="38"/>
      <c r="G227" s="38"/>
    </row>
    <row r="228" spans="5:7">
      <c r="E228" s="38"/>
      <c r="F228" s="38"/>
      <c r="G228" s="38"/>
    </row>
    <row r="229" spans="5:7">
      <c r="E229" s="38"/>
      <c r="F229" s="38"/>
      <c r="G229" s="38"/>
    </row>
    <row r="230" spans="5:7">
      <c r="E230" s="38"/>
      <c r="F230" s="38"/>
      <c r="G230" s="38"/>
    </row>
    <row r="231" spans="5:7">
      <c r="E231" s="38"/>
      <c r="F231" s="38"/>
      <c r="G231" s="38"/>
    </row>
    <row r="232" spans="5:7">
      <c r="E232" s="38"/>
      <c r="F232" s="38"/>
      <c r="G232" s="38"/>
    </row>
    <row r="233" spans="5:7">
      <c r="E233" s="38"/>
      <c r="F233" s="38"/>
      <c r="G233" s="38"/>
    </row>
    <row r="234" spans="5:7">
      <c r="E234" s="38"/>
      <c r="F234" s="38"/>
      <c r="G234" s="38"/>
    </row>
    <row r="235" spans="5:7">
      <c r="E235" s="38"/>
      <c r="F235" s="38"/>
      <c r="G235" s="38"/>
    </row>
    <row r="236" spans="5:7">
      <c r="E236" s="38"/>
      <c r="F236" s="38"/>
      <c r="G236" s="38"/>
    </row>
  </sheetData>
  <autoFilter ref="A7:M209">
    <filterColumn colId="4" showButton="0"/>
    <filterColumn colId="5" showButton="0"/>
    <filterColumn colId="6" showButton="0"/>
    <filterColumn colId="7" showButton="0"/>
    <filterColumn colId="8" showButton="0"/>
    <filterColumn colId="10" showButton="0"/>
    <filterColumn colId="11" showButton="0"/>
  </autoFilter>
  <mergeCells count="49">
    <mergeCell ref="A211:E211"/>
    <mergeCell ref="A215:B215"/>
    <mergeCell ref="C215:D215"/>
    <mergeCell ref="A213:C213"/>
    <mergeCell ref="D213:E213"/>
    <mergeCell ref="A5:K5"/>
    <mergeCell ref="A7:A9"/>
    <mergeCell ref="B7:B9"/>
    <mergeCell ref="C7:C9"/>
    <mergeCell ref="D7:D9"/>
    <mergeCell ref="E7:J7"/>
    <mergeCell ref="K7:M8"/>
    <mergeCell ref="E8:E9"/>
    <mergeCell ref="F8:F9"/>
    <mergeCell ref="G8:H8"/>
    <mergeCell ref="K31:K34"/>
    <mergeCell ref="K11:K13"/>
    <mergeCell ref="M52:M53"/>
    <mergeCell ref="A31:A34"/>
    <mergeCell ref="A11:A13"/>
    <mergeCell ref="D31:D34"/>
    <mergeCell ref="C31:C34"/>
    <mergeCell ref="B31:B34"/>
    <mergeCell ref="D11:D13"/>
    <mergeCell ref="A52:A53"/>
    <mergeCell ref="C11:C13"/>
    <mergeCell ref="B11:B13"/>
    <mergeCell ref="B52:B53"/>
    <mergeCell ref="D52:D53"/>
    <mergeCell ref="C52:C53"/>
    <mergeCell ref="M177:M183"/>
    <mergeCell ref="M11:M13"/>
    <mergeCell ref="L31:L34"/>
    <mergeCell ref="M31:M34"/>
    <mergeCell ref="L11:L13"/>
    <mergeCell ref="A177:A183"/>
    <mergeCell ref="B177:B183"/>
    <mergeCell ref="E182:E183"/>
    <mergeCell ref="F182:F183"/>
    <mergeCell ref="G182:G183"/>
    <mergeCell ref="C177:C183"/>
    <mergeCell ref="D177:D183"/>
    <mergeCell ref="I182:I183"/>
    <mergeCell ref="J182:J183"/>
    <mergeCell ref="H177:H183"/>
    <mergeCell ref="K52:K53"/>
    <mergeCell ref="L52:L53"/>
    <mergeCell ref="K177:K183"/>
    <mergeCell ref="L177:L183"/>
  </mergeCells>
  <pageMargins left="0.78740157480314965" right="0.23622047244094491" top="0.39370078740157483" bottom="0.23622047244094491" header="0.31496062992125984" footer="0.31496062992125984"/>
  <pageSetup paperSize="9" scale="51" firstPageNumber="2" fitToHeight="0" orientation="landscape" useFirstPageNumber="1" horizontalDpi="300" r:id="rId1"/>
  <headerFooter>
    <oddHeader>&amp;C&amp;P</oddHeader>
  </headerFooter>
  <rowBreaks count="10" manualBreakCount="10">
    <brk id="26" max="12" man="1"/>
    <brk id="43" max="12" man="1"/>
    <brk id="68" max="12" man="1"/>
    <brk id="93" max="12" man="1"/>
    <brk id="107" max="12" man="1"/>
    <brk id="119" max="12" man="1"/>
    <brk id="134" max="12" man="1"/>
    <brk id="153" max="12" man="1"/>
    <brk id="173" max="12" man="1"/>
    <brk id="19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Бочковская Юлия Владимировна</dc:creator>
  <cp:lastModifiedBy>Бочковская Юлия Владимировна</cp:lastModifiedBy>
  <cp:lastPrinted>2022-04-14T14:43:53Z</cp:lastPrinted>
  <dcterms:created xsi:type="dcterms:W3CDTF">2022-01-11T08:29:11Z</dcterms:created>
  <dcterms:modified xsi:type="dcterms:W3CDTF">2022-04-18T15:30:21Z</dcterms:modified>
</cp:coreProperties>
</file>